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40" windowHeight="9660"/>
  </bookViews>
  <sheets>
    <sheet name="Лист1" sheetId="1" r:id="rId1"/>
  </sheets>
  <definedNames>
    <definedName name="_xlnm.Print_Area" localSheetId="0">Лист1!$A$1:$I$96</definedName>
  </definedNames>
  <calcPr calcId="152511"/>
</workbook>
</file>

<file path=xl/calcChain.xml><?xml version="1.0" encoding="utf-8"?>
<calcChain xmlns="http://schemas.openxmlformats.org/spreadsheetml/2006/main">
  <c r="E83" i="1" l="1"/>
  <c r="E82" i="1"/>
  <c r="I79" i="1"/>
  <c r="F79" i="1"/>
  <c r="E79" i="1"/>
  <c r="E78" i="1"/>
  <c r="C77" i="1"/>
  <c r="E71" i="1"/>
  <c r="E70" i="1"/>
  <c r="E69" i="1"/>
  <c r="E68" i="1"/>
  <c r="E67" i="1"/>
  <c r="E66" i="1"/>
  <c r="E65" i="1"/>
  <c r="E64" i="1"/>
  <c r="E63" i="1"/>
  <c r="E62" i="1"/>
  <c r="F60" i="1"/>
  <c r="E60" i="1"/>
  <c r="E54" i="1" s="1"/>
  <c r="I54" i="1"/>
  <c r="H54" i="1"/>
  <c r="G54" i="1"/>
  <c r="F54" i="1"/>
  <c r="C54" i="1"/>
  <c r="F52" i="1"/>
  <c r="E52" i="1"/>
  <c r="E51" i="1" s="1"/>
  <c r="I51" i="1"/>
  <c r="H51" i="1"/>
  <c r="G51" i="1"/>
  <c r="F51" i="1"/>
  <c r="C51" i="1"/>
  <c r="F49" i="1"/>
  <c r="D49" i="1"/>
  <c r="C49" i="1"/>
  <c r="D48" i="1"/>
  <c r="D74" i="1" s="1"/>
  <c r="D73" i="1" s="1"/>
  <c r="F47" i="1"/>
  <c r="G46" i="1"/>
  <c r="H46" i="1" s="1"/>
  <c r="I46" i="1" s="1"/>
  <c r="F46" i="1"/>
  <c r="G45" i="1"/>
  <c r="H45" i="1" s="1"/>
  <c r="I45" i="1" s="1"/>
  <c r="F45" i="1"/>
  <c r="G44" i="1"/>
  <c r="H44" i="1" s="1"/>
  <c r="I44" i="1" s="1"/>
  <c r="F44" i="1"/>
  <c r="G43" i="1"/>
  <c r="H43" i="1" s="1"/>
  <c r="I43" i="1" s="1"/>
  <c r="F43" i="1"/>
  <c r="E41" i="1"/>
  <c r="I40" i="1"/>
  <c r="H40" i="1"/>
  <c r="H49" i="1" s="1"/>
  <c r="I38" i="1"/>
  <c r="I81" i="1" s="1"/>
  <c r="H38" i="1"/>
  <c r="H79" i="1" s="1"/>
  <c r="G38" i="1"/>
  <c r="G81" i="1" s="1"/>
  <c r="F38" i="1"/>
  <c r="F81" i="1" s="1"/>
  <c r="E38" i="1"/>
  <c r="E81" i="1" s="1"/>
  <c r="C30" i="1"/>
  <c r="C24" i="1" s="1"/>
  <c r="C48" i="1" s="1"/>
  <c r="C74" i="1" s="1"/>
  <c r="C73" i="1" s="1"/>
  <c r="F29" i="1"/>
  <c r="G29" i="1" s="1"/>
  <c r="H29" i="1" s="1"/>
  <c r="I29" i="1" s="1"/>
  <c r="F28" i="1"/>
  <c r="G28" i="1" s="1"/>
  <c r="F26" i="1"/>
  <c r="E26" i="1"/>
  <c r="D26" i="1"/>
  <c r="C26" i="1"/>
  <c r="I25" i="1"/>
  <c r="H25" i="1"/>
  <c r="G25" i="1"/>
  <c r="F25" i="1"/>
  <c r="F24" i="1"/>
  <c r="D24" i="1"/>
  <c r="H28" i="1" l="1"/>
  <c r="G78" i="1"/>
  <c r="G26" i="1"/>
  <c r="G24" i="1" s="1"/>
  <c r="G48" i="1" s="1"/>
  <c r="I49" i="1"/>
  <c r="E77" i="1"/>
  <c r="E25" i="1"/>
  <c r="E24" i="1" s="1"/>
  <c r="E48" i="1" s="1"/>
  <c r="E74" i="1" s="1"/>
  <c r="E73" i="1" s="1"/>
  <c r="F78" i="1"/>
  <c r="F77" i="1" s="1"/>
  <c r="H81" i="1"/>
  <c r="E40" i="1"/>
  <c r="E49" i="1" s="1"/>
  <c r="G49" i="1"/>
  <c r="G79" i="1"/>
  <c r="G74" i="1" l="1"/>
  <c r="G73" i="1" s="1"/>
  <c r="G77" i="1"/>
  <c r="H78" i="1"/>
  <c r="H77" i="1" s="1"/>
  <c r="H26" i="1"/>
  <c r="H24" i="1" s="1"/>
  <c r="H48" i="1" s="1"/>
  <c r="H74" i="1" s="1"/>
  <c r="H73" i="1" s="1"/>
  <c r="I28" i="1"/>
  <c r="F48" i="1"/>
  <c r="F74" i="1" s="1"/>
  <c r="F73" i="1" s="1"/>
  <c r="I78" i="1" l="1"/>
  <c r="I77" i="1" s="1"/>
  <c r="I26" i="1"/>
  <c r="I24" i="1" s="1"/>
  <c r="I48" i="1" l="1"/>
  <c r="I74" i="1" s="1"/>
  <c r="I73" i="1" s="1"/>
</calcChain>
</file>

<file path=xl/sharedStrings.xml><?xml version="1.0" encoding="utf-8"?>
<sst xmlns="http://schemas.openxmlformats.org/spreadsheetml/2006/main" count="121" uniqueCount="115">
  <si>
    <t>Додаток 1</t>
  </si>
  <si>
    <t>ПОГОДЖЕНО:</t>
  </si>
  <si>
    <t>ЗАТВЕРДЖУЮ:</t>
  </si>
  <si>
    <t xml:space="preserve">Сільський голова </t>
  </si>
  <si>
    <t xml:space="preserve">Директор КП "Надія"  </t>
  </si>
  <si>
    <t xml:space="preserve">                                Н.Г.Крупиця</t>
  </si>
  <si>
    <t xml:space="preserve">                                                            С.В.Константинова</t>
  </si>
  <si>
    <t>(Посада, П.І.Б.  підпис)</t>
  </si>
  <si>
    <t>Одиниця виміру              грн.</t>
  </si>
  <si>
    <t>Прогнозний</t>
  </si>
  <si>
    <t>Середньооблікова кількість штатних працівників    69</t>
  </si>
  <si>
    <t xml:space="preserve">Уточнений </t>
  </si>
  <si>
    <t>Місцезнаходження Одеська область, Лиманський р-н, с.Крижанівка, вул.Ветеранів, 5</t>
  </si>
  <si>
    <t>Х</t>
  </si>
  <si>
    <t>Телефон  (095)0176368</t>
  </si>
  <si>
    <t>зробити позначку "Х"</t>
  </si>
  <si>
    <t>ФІНАНСОВИЙ ПЛАН</t>
  </si>
  <si>
    <t xml:space="preserve"> Комунальне  підприємство "НАДІЯ " Фонтанської сільської ради Одеського району Одеської області</t>
  </si>
  <si>
    <t>(назва підприємства)</t>
  </si>
  <si>
    <t>на   2023  рік</t>
  </si>
  <si>
    <t>грн.</t>
  </si>
  <si>
    <t>Показники </t>
  </si>
  <si>
    <t>Код рядка</t>
  </si>
  <si>
    <t xml:space="preserve">   Факт минулого року</t>
  </si>
  <si>
    <t>Прогноз на наступний  рік</t>
  </si>
  <si>
    <t>Плановий рік, усього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</si>
  <si>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</si>
  <si>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</si>
  <si>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</si>
  <si>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</si>
  <si>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</si>
  <si>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</si>
  <si>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</si>
  <si>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Формування фінансових результатів</t>
  </si>
  <si>
    <t>I. Доходи</t>
  </si>
  <si>
    <t>Доходи від операційної діяльності</t>
  </si>
  <si>
    <t>1000</t>
  </si>
  <si>
    <t>Дохід з місцевого бюджету за програмою підтримки</t>
  </si>
  <si>
    <t>1010</t>
  </si>
  <si>
    <t>Надходження (дохід) за надання послуг, що надаються згідно з основною діяльністю, у т.ч:</t>
  </si>
  <si>
    <t>1020</t>
  </si>
  <si>
    <t>надходження (дохід) від централізованого водопостачання та водовідведення</t>
  </si>
  <si>
    <t>1021</t>
  </si>
  <si>
    <t>надходження (дохід) від надання послуг з вивезення ТПВ</t>
  </si>
  <si>
    <t>Інші доходи від операційної діяльності</t>
  </si>
  <si>
    <t xml:space="preserve">Інші доходи </t>
  </si>
  <si>
    <t>благодійні внески, гранти та дарунки </t>
  </si>
  <si>
    <t>надходження (доходи) від реалізації майна</t>
  </si>
  <si>
    <t>надходження (дохід) майбутніх періодів (від оренди майна та інше)</t>
  </si>
  <si>
    <t>надходження коштів як компенсація орендарем комунальних послуг</t>
  </si>
  <si>
    <t>Інші надходження (дохід) від безоплатно отриманих осн.засобів</t>
  </si>
  <si>
    <t>Інші надходження (дохід) (отримані % по депозитах)</t>
  </si>
  <si>
    <t>II. Видатки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</si>
  <si>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</si>
  <si>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</si>
  <si>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</si>
  <si>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</si>
  <si>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</si>
  <si>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</si>
  <si>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>Соціальне забезпечення</t>
  </si>
  <si>
    <t xml:space="preserve">Інші поточні видатки </t>
  </si>
  <si>
    <t>АМОРТИЗАЦІЯ</t>
  </si>
  <si>
    <t>Інші операційні витрати</t>
  </si>
  <si>
    <t>Усього чистий доход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</si>
  <si>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</si>
  <si>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</si>
  <si>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</si>
  <si>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</si>
  <si>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</si>
  <si>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</si>
  <si>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</si>
  <si>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</si>
  <si>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</si>
  <si>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</si>
  <si>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</si>
  <si>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</si>
  <si>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</si>
  <si>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</si>
  <si>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</si>
  <si>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</si>
  <si>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</si>
  <si>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</si>
  <si>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</si>
  <si>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</si>
  <si>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</si>
  <si>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</si>
  <si>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</si>
  <si>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</si>
  <si>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</si>
  <si>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</si>
  <si>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</si>
  <si>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</si>
  <si>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</si>
  <si>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</si>
  <si>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</si>
  <si>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</si>
  <si>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</si>
  <si>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</si>
  <si>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</si>
  <si>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</si>
  <si>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</si>
  <si>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</si>
  <si>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</si>
  <si>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</si>
  <si>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</si>
  <si>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</si>
  <si>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</si>
  <si>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Директор</t>
  </si>
  <si>
    <t>С.В.Константинова</t>
  </si>
  <si>
    <t>(підпис)</t>
  </si>
  <si>
    <t xml:space="preserve">                  (П.І.Б.)</t>
  </si>
  <si>
    <t>Головний бухгалтер</t>
  </si>
  <si>
    <t>О.І.Тертишна</t>
  </si>
  <si>
    <t xml:space="preserve">до рішення Фонтанської сільської ради №                        від </t>
  </si>
  <si>
    <t>Рішення сесії від 21.03.2023р. № 11687-VIIІ , від 01.06.2023р. № 1552-VIIІ,  від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</si>
</sst>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6" fillId="0" borderId="0" xfId="1" applyFont="1"/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1" xfId="1" applyFont="1" applyBorder="1" applyAlignment="1" applyProtection="1">
      <alignment horizontal="right" wrapText="1"/>
      <protection locked="0"/>
    </xf>
    <xf numFmtId="0" fontId="2" fillId="0" borderId="0" xfId="1" applyFont="1" applyAlignment="1"/>
    <xf numFmtId="0" fontId="8" fillId="0" borderId="0" xfId="1" applyFont="1" applyBorder="1" applyAlignment="1" applyProtection="1">
      <alignment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7" fillId="0" borderId="3" xfId="1" applyFont="1" applyBorder="1" applyAlignment="1" applyProtection="1">
      <alignment vertical="center" wrapText="1"/>
      <protection locked="0"/>
    </xf>
    <xf numFmtId="0" fontId="7" fillId="0" borderId="3" xfId="1" applyFont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>
      <alignment horizontal="center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11" fillId="3" borderId="0" xfId="1" applyFont="1" applyFill="1" applyBorder="1"/>
    <xf numFmtId="0" fontId="11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/>
    </xf>
    <xf numFmtId="0" fontId="6" fillId="2" borderId="0" xfId="1" applyFont="1" applyFill="1"/>
    <xf numFmtId="0" fontId="3" fillId="3" borderId="3" xfId="0" applyFont="1" applyFill="1" applyBorder="1" applyAlignment="1">
      <alignment horizontal="justify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/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2" borderId="3" xfId="1" applyFont="1" applyFill="1" applyBorder="1"/>
    <xf numFmtId="0" fontId="8" fillId="0" borderId="3" xfId="0" applyFont="1" applyFill="1" applyBorder="1" applyAlignment="1"/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justify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8" fillId="3" borderId="3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165" fontId="3" fillId="0" borderId="3" xfId="0" applyNumberFormat="1" applyFont="1" applyFill="1" applyBorder="1" applyAlignment="1">
      <alignment horizontal="center"/>
    </xf>
    <xf numFmtId="0" fontId="14" fillId="0" borderId="0" xfId="1" applyFont="1"/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0" borderId="0" xfId="1" applyFont="1"/>
    <xf numFmtId="0" fontId="7" fillId="0" borderId="0" xfId="1" applyFont="1" applyAlignment="1" applyProtection="1">
      <alignment horizontal="left" vertical="center" wrapText="1"/>
      <protection locked="0"/>
    </xf>
    <xf numFmtId="0" fontId="4" fillId="3" borderId="0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1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view="pageBreakPreview" topLeftCell="A64" zoomScale="60" zoomScaleNormal="100" workbookViewId="0">
      <selection activeCell="P81" sqref="P81"/>
    </sheetView>
  </sheetViews>
  <sheetFormatPr defaultColWidth="9.140625" defaultRowHeight="18" x14ac:dyDescent="0.3"/>
  <cols>
    <col min="1" max="1" width="39.85546875" style="88" customWidth="1"/>
    <col min="2" max="2" width="7.140625" style="88" customWidth="1"/>
    <col min="3" max="3" width="16.140625" style="5" customWidth="1"/>
    <col min="4" max="4" width="15" style="5" customWidth="1"/>
    <col min="5" max="5" width="17.7109375" style="5" customWidth="1"/>
    <col min="6" max="6" width="15.42578125" style="5" customWidth="1"/>
    <col min="7" max="8" width="15.7109375" style="5" customWidth="1"/>
    <col min="9" max="9" width="18.42578125" style="5" customWidth="1"/>
    <col min="10" max="10" width="15.5703125" style="6" customWidth="1"/>
    <col min="11" max="11" width="9.140625" style="6" customWidth="1"/>
    <col min="12" max="16384" width="9.140625" style="6"/>
  </cols>
  <sheetData>
    <row r="1" spans="1:9" x14ac:dyDescent="0.3">
      <c r="A1" s="1"/>
      <c r="B1" s="1"/>
      <c r="C1" s="2"/>
      <c r="D1" s="3" t="s">
        <v>0</v>
      </c>
      <c r="E1" s="4"/>
      <c r="F1" s="4"/>
      <c r="G1" s="95"/>
    </row>
    <row r="2" spans="1:9" ht="18" customHeight="1" x14ac:dyDescent="0.3">
      <c r="A2" s="1"/>
      <c r="B2" s="1"/>
      <c r="C2" s="2"/>
      <c r="D2" s="96" t="s">
        <v>113</v>
      </c>
      <c r="E2" s="96"/>
      <c r="F2" s="96"/>
      <c r="G2" s="96"/>
      <c r="H2" s="96"/>
      <c r="I2" s="96"/>
    </row>
    <row r="3" spans="1:9" x14ac:dyDescent="0.3">
      <c r="A3" s="1"/>
      <c r="B3" s="1"/>
      <c r="C3" s="2"/>
      <c r="D3" s="7"/>
      <c r="E3" s="7"/>
      <c r="F3" s="7"/>
      <c r="G3" s="8"/>
      <c r="H3" s="9"/>
      <c r="I3" s="9"/>
    </row>
    <row r="4" spans="1:9" ht="18" customHeight="1" x14ac:dyDescent="0.3">
      <c r="A4" s="10" t="s">
        <v>1</v>
      </c>
      <c r="B4" s="1"/>
      <c r="C4" s="2"/>
      <c r="E4" s="10"/>
      <c r="F4" s="100" t="s">
        <v>2</v>
      </c>
      <c r="G4" s="100"/>
      <c r="H4" s="100"/>
      <c r="I4" s="100"/>
    </row>
    <row r="5" spans="1:9" x14ac:dyDescent="0.3">
      <c r="A5" s="11" t="s">
        <v>3</v>
      </c>
      <c r="B5" s="1"/>
      <c r="C5" s="2"/>
      <c r="E5" s="12"/>
      <c r="F5" s="12" t="s">
        <v>4</v>
      </c>
      <c r="G5" s="12"/>
      <c r="H5" s="12"/>
      <c r="I5" s="12"/>
    </row>
    <row r="6" spans="1:9" ht="18" customHeight="1" x14ac:dyDescent="0.3">
      <c r="A6" s="13" t="s">
        <v>5</v>
      </c>
      <c r="B6" s="14"/>
      <c r="C6" s="2"/>
      <c r="E6" s="15"/>
      <c r="F6" s="101" t="s">
        <v>6</v>
      </c>
      <c r="G6" s="101"/>
      <c r="H6" s="101"/>
      <c r="I6" s="101"/>
    </row>
    <row r="7" spans="1:9" ht="18" customHeight="1" x14ac:dyDescent="0.3">
      <c r="A7" s="16" t="s">
        <v>7</v>
      </c>
      <c r="B7" s="1"/>
      <c r="C7" s="2"/>
      <c r="E7" s="17"/>
      <c r="F7" s="17"/>
      <c r="G7" s="102" t="s">
        <v>7</v>
      </c>
      <c r="H7" s="102"/>
      <c r="I7" s="102"/>
    </row>
    <row r="8" spans="1:9" x14ac:dyDescent="0.3">
      <c r="A8" s="17"/>
      <c r="B8" s="1"/>
      <c r="C8" s="2"/>
      <c r="D8" s="89"/>
      <c r="E8" s="89"/>
      <c r="F8" s="89"/>
      <c r="G8" s="89"/>
      <c r="H8" s="89"/>
      <c r="I8" s="89"/>
    </row>
    <row r="9" spans="1:9" x14ac:dyDescent="0.3">
      <c r="A9" s="18" t="s">
        <v>8</v>
      </c>
      <c r="B9" s="1"/>
      <c r="C9" s="2"/>
      <c r="G9" s="19" t="s">
        <v>9</v>
      </c>
      <c r="H9" s="20"/>
      <c r="I9" s="19"/>
    </row>
    <row r="10" spans="1:9" ht="18" customHeight="1" x14ac:dyDescent="0.3">
      <c r="A10" s="18" t="s">
        <v>10</v>
      </c>
      <c r="B10" s="1"/>
      <c r="C10" s="2"/>
      <c r="G10" s="19" t="s">
        <v>11</v>
      </c>
      <c r="H10" s="21" t="s">
        <v>13</v>
      </c>
      <c r="I10" s="97" t="s">
        <v>114</v>
      </c>
    </row>
    <row r="11" spans="1:9" ht="22.5" x14ac:dyDescent="0.3">
      <c r="A11" s="18" t="s">
        <v>12</v>
      </c>
      <c r="B11" s="1"/>
      <c r="C11" s="2"/>
      <c r="G11" s="19"/>
      <c r="H11" s="21"/>
      <c r="I11" s="98"/>
    </row>
    <row r="12" spans="1:9" ht="18" customHeight="1" x14ac:dyDescent="0.3">
      <c r="A12" s="18" t="s">
        <v>14</v>
      </c>
      <c r="B12" s="1"/>
      <c r="C12" s="2"/>
      <c r="G12" s="103" t="s">
        <v>15</v>
      </c>
      <c r="H12" s="104"/>
      <c r="I12" s="105"/>
    </row>
    <row r="13" spans="1:9" x14ac:dyDescent="0.3">
      <c r="A13" s="17"/>
      <c r="B13" s="1"/>
      <c r="C13" s="2"/>
      <c r="D13" s="89"/>
      <c r="E13" s="89"/>
      <c r="F13" s="89"/>
      <c r="G13" s="89"/>
      <c r="H13" s="89"/>
      <c r="I13" s="89"/>
    </row>
    <row r="14" spans="1:9" ht="18.75" x14ac:dyDescent="0.3">
      <c r="A14" s="99" t="s">
        <v>16</v>
      </c>
      <c r="B14" s="99"/>
      <c r="C14" s="99"/>
      <c r="D14" s="99"/>
      <c r="E14" s="99"/>
      <c r="F14" s="99"/>
      <c r="G14" s="99"/>
      <c r="H14" s="99"/>
      <c r="I14" s="99"/>
    </row>
    <row r="15" spans="1:9" ht="18.75" customHeight="1" x14ac:dyDescent="0.3">
      <c r="A15" s="106" t="s">
        <v>17</v>
      </c>
      <c r="B15" s="106"/>
      <c r="C15" s="106"/>
      <c r="D15" s="106"/>
      <c r="E15" s="106"/>
      <c r="F15" s="106"/>
      <c r="G15" s="106"/>
      <c r="H15" s="106"/>
      <c r="I15" s="106"/>
    </row>
    <row r="16" spans="1:9" x14ac:dyDescent="0.3">
      <c r="A16" s="107" t="s">
        <v>18</v>
      </c>
      <c r="B16" s="107"/>
      <c r="C16" s="107"/>
      <c r="D16" s="107"/>
      <c r="E16" s="107"/>
      <c r="F16" s="107"/>
      <c r="G16" s="107"/>
      <c r="H16" s="107"/>
      <c r="I16" s="107"/>
    </row>
    <row r="17" spans="1:10" ht="20.45" customHeight="1" x14ac:dyDescent="0.3">
      <c r="A17" s="108" t="s">
        <v>19</v>
      </c>
      <c r="B17" s="108"/>
      <c r="C17" s="108"/>
      <c r="D17" s="108"/>
      <c r="E17" s="108"/>
      <c r="F17" s="108"/>
      <c r="G17" s="108"/>
      <c r="H17" s="108"/>
      <c r="I17" s="108"/>
    </row>
    <row r="18" spans="1:10" ht="15" customHeight="1" x14ac:dyDescent="0.3">
      <c r="A18" s="22"/>
      <c r="B18" s="23"/>
      <c r="C18" s="23"/>
      <c r="D18" s="23"/>
      <c r="E18" s="23"/>
      <c r="H18" s="24"/>
      <c r="I18" s="5" t="s">
        <v>20</v>
      </c>
    </row>
    <row r="19" spans="1:10" ht="20.45" customHeight="1" x14ac:dyDescent="0.3">
      <c r="A19" s="109" t="s">
        <v>21</v>
      </c>
      <c r="B19" s="109" t="s">
        <v>22</v>
      </c>
      <c r="C19" s="109" t="s">
        <v>23</v>
      </c>
      <c r="D19" s="109" t="s">
        <v>24</v>
      </c>
      <c r="E19" s="109" t="s">
        <v>25</v>
      </c>
      <c r="F19" s="110" t="s">
        <v>26</v>
      </c>
      <c r="G19" s="110"/>
      <c r="H19" s="110"/>
      <c r="I19" s="110"/>
    </row>
    <row r="20" spans="1:10" ht="33" customHeight="1" x14ac:dyDescent="0.3">
      <c r="A20" s="109"/>
      <c r="B20" s="109"/>
      <c r="C20" s="109"/>
      <c r="D20" s="109"/>
      <c r="E20" s="109"/>
      <c r="F20" s="91" t="s">
        <v>27</v>
      </c>
      <c r="G20" s="25" t="s">
        <v>28</v>
      </c>
      <c r="H20" s="25" t="s">
        <v>29</v>
      </c>
      <c r="I20" s="25" t="s">
        <v>30</v>
      </c>
    </row>
    <row r="21" spans="1:10" x14ac:dyDescent="0.3">
      <c r="A21" s="26" t="s">
        <v>31</v>
      </c>
      <c r="B21" s="26" t="s">
        <v>32</v>
      </c>
      <c r="C21" s="26">
        <v>3</v>
      </c>
      <c r="D21" s="26">
        <v>4</v>
      </c>
      <c r="E21" s="27">
        <v>5</v>
      </c>
      <c r="F21" s="28">
        <v>6</v>
      </c>
      <c r="G21" s="29">
        <v>7</v>
      </c>
      <c r="H21" s="29">
        <v>8</v>
      </c>
      <c r="I21" s="29">
        <v>9</v>
      </c>
    </row>
    <row r="22" spans="1:10" s="30" customFormat="1" ht="14.45" customHeight="1" x14ac:dyDescent="0.3">
      <c r="A22" s="112" t="s">
        <v>33</v>
      </c>
      <c r="B22" s="113"/>
      <c r="C22" s="113"/>
      <c r="D22" s="113"/>
      <c r="E22" s="113"/>
      <c r="F22" s="113"/>
      <c r="G22" s="113"/>
      <c r="H22" s="113"/>
      <c r="I22" s="114"/>
    </row>
    <row r="23" spans="1:10" s="30" customFormat="1" ht="16.149999999999999" customHeight="1" x14ac:dyDescent="0.3">
      <c r="A23" s="115" t="s">
        <v>34</v>
      </c>
      <c r="B23" s="115"/>
      <c r="C23" s="115"/>
      <c r="D23" s="115"/>
      <c r="E23" s="115"/>
      <c r="F23" s="115"/>
      <c r="G23" s="115"/>
      <c r="H23" s="115"/>
      <c r="I23" s="115"/>
    </row>
    <row r="24" spans="1:10" s="30" customFormat="1" ht="34.5" customHeight="1" x14ac:dyDescent="0.3">
      <c r="A24" s="31" t="s">
        <v>35</v>
      </c>
      <c r="B24" s="32" t="s">
        <v>36</v>
      </c>
      <c r="C24" s="33">
        <f>C25+C26+C29+C30</f>
        <v>39273430</v>
      </c>
      <c r="D24" s="33">
        <f>D25+D26+D29+D30</f>
        <v>0</v>
      </c>
      <c r="E24" s="33">
        <f>E25+E26+E29+E30</f>
        <v>43558298</v>
      </c>
      <c r="F24" s="33">
        <f t="shared" ref="F24:I24" si="0">F25+F26+F29+F30</f>
        <v>11639040</v>
      </c>
      <c r="G24" s="33">
        <f t="shared" si="0"/>
        <v>12431000</v>
      </c>
      <c r="H24" s="33">
        <f t="shared" si="0"/>
        <v>11707000</v>
      </c>
      <c r="I24" s="33">
        <f t="shared" si="0"/>
        <v>7781258</v>
      </c>
      <c r="J24" s="34"/>
    </row>
    <row r="25" spans="1:10" s="30" customFormat="1" ht="32.25" customHeight="1" x14ac:dyDescent="0.3">
      <c r="A25" s="31" t="s">
        <v>37</v>
      </c>
      <c r="B25" s="32" t="s">
        <v>38</v>
      </c>
      <c r="C25" s="35">
        <v>14734027</v>
      </c>
      <c r="D25" s="33"/>
      <c r="E25" s="33">
        <f>F25+G25+H25+I25</f>
        <v>20878298</v>
      </c>
      <c r="F25" s="33">
        <f>4021120+1399920+703000+750000</f>
        <v>6874040</v>
      </c>
      <c r="G25" s="33">
        <f>3344000+929000+47000+750000-400000-164000-20000+2000000</f>
        <v>6486000</v>
      </c>
      <c r="H25" s="33">
        <f>3294000+1188000</f>
        <v>4482000</v>
      </c>
      <c r="I25" s="33">
        <f>3036258</f>
        <v>3036258</v>
      </c>
      <c r="J25" s="34"/>
    </row>
    <row r="26" spans="1:10" s="30" customFormat="1" ht="57" customHeight="1" x14ac:dyDescent="0.3">
      <c r="A26" s="36" t="s">
        <v>39</v>
      </c>
      <c r="B26" s="37" t="s">
        <v>40</v>
      </c>
      <c r="C26" s="33">
        <f>C27+C28</f>
        <v>20595171</v>
      </c>
      <c r="D26" s="33">
        <f>D27+D28</f>
        <v>0</v>
      </c>
      <c r="E26" s="33">
        <f>E27+E28</f>
        <v>22250000</v>
      </c>
      <c r="F26" s="33">
        <f t="shared" ref="F26:I26" si="1">F27+F28</f>
        <v>4657500</v>
      </c>
      <c r="G26" s="33">
        <f t="shared" si="1"/>
        <v>5837500</v>
      </c>
      <c r="H26" s="33">
        <f t="shared" si="1"/>
        <v>7117500</v>
      </c>
      <c r="I26" s="33">
        <f t="shared" si="1"/>
        <v>4637500</v>
      </c>
      <c r="J26" s="34"/>
    </row>
    <row r="27" spans="1:10" s="30" customFormat="1" ht="34.5" customHeight="1" x14ac:dyDescent="0.3">
      <c r="A27" s="38" t="s">
        <v>41</v>
      </c>
      <c r="B27" s="39" t="s">
        <v>42</v>
      </c>
      <c r="C27" s="40">
        <v>17531593</v>
      </c>
      <c r="D27" s="41"/>
      <c r="E27" s="41">
        <v>18100000</v>
      </c>
      <c r="F27" s="41">
        <v>3620000</v>
      </c>
      <c r="G27" s="41">
        <v>4800000</v>
      </c>
      <c r="H27" s="41">
        <v>6080000</v>
      </c>
      <c r="I27" s="41">
        <v>3600000</v>
      </c>
      <c r="J27" s="34"/>
    </row>
    <row r="28" spans="1:10" s="30" customFormat="1" ht="32.25" x14ac:dyDescent="0.3">
      <c r="A28" s="38" t="s">
        <v>43</v>
      </c>
      <c r="B28" s="42">
        <v>1022</v>
      </c>
      <c r="C28" s="40">
        <v>3063578</v>
      </c>
      <c r="D28" s="41"/>
      <c r="E28" s="41">
        <v>4150000</v>
      </c>
      <c r="F28" s="41">
        <f t="shared" ref="F28:F29" si="2">E28/4</f>
        <v>1037500</v>
      </c>
      <c r="G28" s="41">
        <f t="shared" ref="G28:I29" si="3">F28</f>
        <v>1037500</v>
      </c>
      <c r="H28" s="41">
        <f t="shared" si="3"/>
        <v>1037500</v>
      </c>
      <c r="I28" s="41">
        <f t="shared" si="3"/>
        <v>1037500</v>
      </c>
      <c r="J28" s="34"/>
    </row>
    <row r="29" spans="1:10" s="30" customFormat="1" ht="32.25" x14ac:dyDescent="0.3">
      <c r="A29" s="43" t="s">
        <v>44</v>
      </c>
      <c r="B29" s="92">
        <v>1030</v>
      </c>
      <c r="C29" s="44">
        <v>577000</v>
      </c>
      <c r="D29" s="33"/>
      <c r="E29" s="33">
        <v>430000</v>
      </c>
      <c r="F29" s="33">
        <f t="shared" si="2"/>
        <v>107500</v>
      </c>
      <c r="G29" s="33">
        <f t="shared" si="3"/>
        <v>107500</v>
      </c>
      <c r="H29" s="33">
        <f t="shared" si="3"/>
        <v>107500</v>
      </c>
      <c r="I29" s="33">
        <f t="shared" si="3"/>
        <v>107500</v>
      </c>
      <c r="J29" s="34"/>
    </row>
    <row r="30" spans="1:10" s="30" customFormat="1" ht="19.5" customHeight="1" x14ac:dyDescent="0.3">
      <c r="A30" s="43" t="s">
        <v>45</v>
      </c>
      <c r="B30" s="92">
        <v>1040</v>
      </c>
      <c r="C30" s="44">
        <f>C31+C32+C33+C34+C35+C36</f>
        <v>3367232</v>
      </c>
      <c r="D30" s="44"/>
      <c r="E30" s="40"/>
      <c r="F30" s="45"/>
      <c r="G30" s="45"/>
      <c r="H30" s="45"/>
      <c r="I30" s="45"/>
      <c r="J30" s="34"/>
    </row>
    <row r="31" spans="1:10" s="30" customFormat="1" x14ac:dyDescent="0.3">
      <c r="A31" s="46" t="s">
        <v>46</v>
      </c>
      <c r="B31" s="42">
        <v>1041</v>
      </c>
      <c r="C31" s="40"/>
      <c r="D31" s="40"/>
      <c r="E31" s="40"/>
      <c r="F31" s="40"/>
      <c r="G31" s="47"/>
      <c r="H31" s="47"/>
      <c r="I31" s="47"/>
      <c r="J31" s="34"/>
    </row>
    <row r="32" spans="1:10" s="30" customFormat="1" ht="32.25" x14ac:dyDescent="0.3">
      <c r="A32" s="38" t="s">
        <v>47</v>
      </c>
      <c r="B32" s="42">
        <v>1042</v>
      </c>
      <c r="C32" s="40"/>
      <c r="D32" s="40"/>
      <c r="E32" s="40"/>
      <c r="F32" s="40"/>
      <c r="G32" s="47"/>
      <c r="H32" s="47"/>
      <c r="I32" s="47"/>
      <c r="J32" s="34"/>
    </row>
    <row r="33" spans="1:10" s="30" customFormat="1" x14ac:dyDescent="0.3">
      <c r="A33" s="48" t="s">
        <v>48</v>
      </c>
      <c r="B33" s="42">
        <v>1043</v>
      </c>
      <c r="C33" s="40"/>
      <c r="D33" s="40"/>
      <c r="E33" s="40"/>
      <c r="F33" s="40"/>
      <c r="G33" s="40"/>
      <c r="I33" s="40"/>
      <c r="J33" s="34"/>
    </row>
    <row r="34" spans="1:10" s="30" customFormat="1" ht="35.25" customHeight="1" x14ac:dyDescent="0.3">
      <c r="A34" s="49" t="s">
        <v>49</v>
      </c>
      <c r="B34" s="42">
        <v>1044</v>
      </c>
      <c r="C34" s="40"/>
      <c r="D34" s="40"/>
      <c r="E34" s="40"/>
      <c r="F34" s="40"/>
      <c r="G34" s="40"/>
      <c r="H34" s="40"/>
      <c r="I34" s="40"/>
      <c r="J34" s="34"/>
    </row>
    <row r="35" spans="1:10" s="30" customFormat="1" ht="32.25" x14ac:dyDescent="0.3">
      <c r="A35" s="38" t="s">
        <v>50</v>
      </c>
      <c r="B35" s="42">
        <v>1045</v>
      </c>
      <c r="C35" s="40">
        <v>3367232</v>
      </c>
      <c r="D35" s="40"/>
      <c r="E35" s="50"/>
      <c r="F35" s="50"/>
      <c r="G35" s="50"/>
      <c r="H35" s="50"/>
      <c r="I35" s="50"/>
      <c r="J35" s="34"/>
    </row>
    <row r="36" spans="1:10" s="30" customFormat="1" ht="32.25" x14ac:dyDescent="0.3">
      <c r="A36" s="38" t="s">
        <v>51</v>
      </c>
      <c r="B36" s="42">
        <v>1046</v>
      </c>
      <c r="C36" s="40"/>
      <c r="D36" s="40"/>
      <c r="E36" s="40"/>
      <c r="F36" s="40"/>
      <c r="G36" s="40"/>
      <c r="H36" s="40"/>
      <c r="I36" s="40"/>
      <c r="J36" s="34"/>
    </row>
    <row r="37" spans="1:10" s="30" customFormat="1" x14ac:dyDescent="0.3">
      <c r="A37" s="116" t="s">
        <v>52</v>
      </c>
      <c r="B37" s="116"/>
      <c r="C37" s="116"/>
      <c r="D37" s="116"/>
      <c r="E37" s="116"/>
      <c r="F37" s="116"/>
      <c r="G37" s="116"/>
      <c r="H37" s="116"/>
      <c r="I37" s="116"/>
      <c r="J37" s="34"/>
    </row>
    <row r="38" spans="1:10" s="30" customFormat="1" ht="18" customHeight="1" x14ac:dyDescent="0.3">
      <c r="A38" s="51" t="s">
        <v>53</v>
      </c>
      <c r="B38" s="52">
        <v>2000</v>
      </c>
      <c r="C38" s="40">
        <v>14260568</v>
      </c>
      <c r="D38" s="41"/>
      <c r="E38" s="41">
        <f>11185000+7952000</f>
        <v>19137000</v>
      </c>
      <c r="F38" s="41">
        <f>3296000+1988000</f>
        <v>5284000</v>
      </c>
      <c r="G38" s="41">
        <f>2700000+1988000</f>
        <v>4688000</v>
      </c>
      <c r="H38" s="41">
        <f>2700000+1988000</f>
        <v>4688000</v>
      </c>
      <c r="I38" s="41">
        <f>2489000+1988000</f>
        <v>4477000</v>
      </c>
      <c r="J38" s="34"/>
    </row>
    <row r="39" spans="1:10" s="30" customFormat="1" ht="19.899999999999999" customHeight="1" x14ac:dyDescent="0.3">
      <c r="A39" s="51" t="s">
        <v>54</v>
      </c>
      <c r="B39" s="53">
        <v>2010</v>
      </c>
      <c r="C39" s="40">
        <v>3039924</v>
      </c>
      <c r="D39" s="41"/>
      <c r="E39" s="41">
        <v>4210000</v>
      </c>
      <c r="F39" s="41">
        <v>1162525</v>
      </c>
      <c r="G39" s="41">
        <v>1031405</v>
      </c>
      <c r="H39" s="41">
        <v>1031405</v>
      </c>
      <c r="I39" s="41">
        <v>984665</v>
      </c>
      <c r="J39" s="34"/>
    </row>
    <row r="40" spans="1:10" s="30" customFormat="1" ht="18" customHeight="1" x14ac:dyDescent="0.3">
      <c r="A40" s="51" t="s">
        <v>55</v>
      </c>
      <c r="B40" s="53">
        <v>2020</v>
      </c>
      <c r="C40" s="40">
        <v>2403842</v>
      </c>
      <c r="D40" s="41"/>
      <c r="E40" s="41">
        <f>F40+G40+H40+I40</f>
        <v>2529000</v>
      </c>
      <c r="F40" s="41">
        <v>1100000</v>
      </c>
      <c r="G40" s="41">
        <v>1029000</v>
      </c>
      <c r="H40" s="41">
        <f>300000</f>
        <v>300000</v>
      </c>
      <c r="I40" s="41">
        <f>100000</f>
        <v>100000</v>
      </c>
      <c r="J40" s="34"/>
    </row>
    <row r="41" spans="1:10" s="30" customFormat="1" ht="18" customHeight="1" x14ac:dyDescent="0.3">
      <c r="A41" s="51" t="s">
        <v>56</v>
      </c>
      <c r="B41" s="53">
        <v>2030</v>
      </c>
      <c r="C41" s="40">
        <v>12260941</v>
      </c>
      <c r="D41" s="41"/>
      <c r="E41" s="41">
        <f>F41+G41+H41+I41</f>
        <v>15225000</v>
      </c>
      <c r="F41" s="41">
        <v>3575000</v>
      </c>
      <c r="G41" s="41">
        <v>3050000</v>
      </c>
      <c r="H41" s="41">
        <v>6800000</v>
      </c>
      <c r="I41" s="41">
        <v>1800000</v>
      </c>
      <c r="J41" s="34"/>
    </row>
    <row r="42" spans="1:10" s="30" customFormat="1" ht="18" customHeight="1" x14ac:dyDescent="0.3">
      <c r="A42" s="51" t="s">
        <v>57</v>
      </c>
      <c r="B42" s="53">
        <v>2040</v>
      </c>
      <c r="C42" s="40"/>
      <c r="D42" s="41"/>
      <c r="E42" s="41"/>
      <c r="F42" s="41"/>
      <c r="G42" s="41"/>
      <c r="H42" s="41"/>
      <c r="I42" s="41"/>
      <c r="J42" s="34"/>
    </row>
    <row r="43" spans="1:10" s="30" customFormat="1" ht="18" customHeight="1" x14ac:dyDescent="0.3">
      <c r="A43" s="51" t="s">
        <v>58</v>
      </c>
      <c r="B43" s="42">
        <v>2050</v>
      </c>
      <c r="C43" s="40">
        <v>78203</v>
      </c>
      <c r="D43" s="41"/>
      <c r="E43" s="41">
        <v>95000</v>
      </c>
      <c r="F43" s="41">
        <f t="shared" ref="F43:F46" si="4">E43/4</f>
        <v>23750</v>
      </c>
      <c r="G43" s="41">
        <f t="shared" ref="G43:I46" si="5">F43</f>
        <v>23750</v>
      </c>
      <c r="H43" s="41">
        <f t="shared" si="5"/>
        <v>23750</v>
      </c>
      <c r="I43" s="41">
        <f t="shared" si="5"/>
        <v>23750</v>
      </c>
      <c r="J43" s="34"/>
    </row>
    <row r="44" spans="1:10" s="30" customFormat="1" x14ac:dyDescent="0.3">
      <c r="A44" s="54" t="s">
        <v>59</v>
      </c>
      <c r="B44" s="53">
        <v>2060</v>
      </c>
      <c r="C44" s="40"/>
      <c r="D44" s="41"/>
      <c r="E44" s="41"/>
      <c r="F44" s="41">
        <f t="shared" si="4"/>
        <v>0</v>
      </c>
      <c r="G44" s="41">
        <f t="shared" si="5"/>
        <v>0</v>
      </c>
      <c r="H44" s="41">
        <f t="shared" si="5"/>
        <v>0</v>
      </c>
      <c r="I44" s="41">
        <f t="shared" si="5"/>
        <v>0</v>
      </c>
      <c r="J44" s="34"/>
    </row>
    <row r="45" spans="1:10" s="30" customFormat="1" x14ac:dyDescent="0.3">
      <c r="A45" s="51" t="s">
        <v>60</v>
      </c>
      <c r="B45" s="53">
        <v>2070</v>
      </c>
      <c r="C45" s="40">
        <v>270767</v>
      </c>
      <c r="D45" s="41"/>
      <c r="E45" s="41">
        <v>350000</v>
      </c>
      <c r="F45" s="41">
        <f t="shared" si="4"/>
        <v>87500</v>
      </c>
      <c r="G45" s="41">
        <f t="shared" si="5"/>
        <v>87500</v>
      </c>
      <c r="H45" s="41">
        <f t="shared" si="5"/>
        <v>87500</v>
      </c>
      <c r="I45" s="41">
        <f t="shared" si="5"/>
        <v>87500</v>
      </c>
      <c r="J45" s="34"/>
    </row>
    <row r="46" spans="1:10" s="30" customFormat="1" x14ac:dyDescent="0.3">
      <c r="A46" s="55" t="s">
        <v>61</v>
      </c>
      <c r="B46" s="56">
        <v>2080</v>
      </c>
      <c r="C46" s="40">
        <v>2928446</v>
      </c>
      <c r="D46" s="41"/>
      <c r="E46" s="41">
        <v>3200000</v>
      </c>
      <c r="F46" s="41">
        <f t="shared" si="4"/>
        <v>800000</v>
      </c>
      <c r="G46" s="41">
        <f t="shared" si="5"/>
        <v>800000</v>
      </c>
      <c r="H46" s="41">
        <f t="shared" si="5"/>
        <v>800000</v>
      </c>
      <c r="I46" s="41">
        <f t="shared" si="5"/>
        <v>800000</v>
      </c>
      <c r="J46" s="34"/>
    </row>
    <row r="47" spans="1:10" s="30" customFormat="1" x14ac:dyDescent="0.3">
      <c r="A47" s="55" t="s">
        <v>62</v>
      </c>
      <c r="B47" s="56">
        <v>2090</v>
      </c>
      <c r="C47" s="40">
        <v>415065</v>
      </c>
      <c r="D47" s="57"/>
      <c r="E47" s="57">
        <v>33000</v>
      </c>
      <c r="F47" s="57">
        <f>E47</f>
        <v>33000</v>
      </c>
      <c r="G47" s="58"/>
      <c r="H47" s="58"/>
      <c r="I47" s="58"/>
      <c r="J47" s="34"/>
    </row>
    <row r="48" spans="1:10" s="30" customFormat="1" x14ac:dyDescent="0.3">
      <c r="A48" s="36" t="s">
        <v>63</v>
      </c>
      <c r="B48" s="92">
        <v>2100</v>
      </c>
      <c r="C48" s="33">
        <f>C24-C78</f>
        <v>35841039</v>
      </c>
      <c r="D48" s="33">
        <f t="shared" ref="D48:I48" si="6">D24-D78</f>
        <v>0</v>
      </c>
      <c r="E48" s="33">
        <f t="shared" si="6"/>
        <v>39849965</v>
      </c>
      <c r="F48" s="33">
        <f t="shared" si="6"/>
        <v>10862790</v>
      </c>
      <c r="G48" s="33">
        <f t="shared" si="6"/>
        <v>11458084</v>
      </c>
      <c r="H48" s="33">
        <f t="shared" si="6"/>
        <v>10520750</v>
      </c>
      <c r="I48" s="33">
        <f t="shared" si="6"/>
        <v>7008341</v>
      </c>
      <c r="J48" s="34"/>
    </row>
    <row r="49" spans="1:10" s="30" customFormat="1" x14ac:dyDescent="0.3">
      <c r="A49" s="36" t="s">
        <v>64</v>
      </c>
      <c r="B49" s="92">
        <v>2200</v>
      </c>
      <c r="C49" s="33">
        <f>C38+C39+C40+C41+C43+C45+C46+C47</f>
        <v>35657756</v>
      </c>
      <c r="D49" s="33">
        <f>D38+D39+D40+D41+D43+D45+D46+D47</f>
        <v>0</v>
      </c>
      <c r="E49" s="33">
        <f>E38+E39+E40+E41+E43+E45+E46+E47</f>
        <v>44779000</v>
      </c>
      <c r="F49" s="33">
        <f t="shared" ref="F49:I49" si="7">F38+F39+F40+F41+F43+F45+F46+F47</f>
        <v>12065775</v>
      </c>
      <c r="G49" s="33">
        <f t="shared" si="7"/>
        <v>10709655</v>
      </c>
      <c r="H49" s="33">
        <f t="shared" si="7"/>
        <v>13730655</v>
      </c>
      <c r="I49" s="33">
        <f t="shared" si="7"/>
        <v>8272915</v>
      </c>
      <c r="J49" s="34"/>
    </row>
    <row r="50" spans="1:10" s="30" customFormat="1" x14ac:dyDescent="0.3">
      <c r="A50" s="116" t="s">
        <v>65</v>
      </c>
      <c r="B50" s="116"/>
      <c r="C50" s="116"/>
      <c r="D50" s="116"/>
      <c r="E50" s="116"/>
      <c r="F50" s="116"/>
      <c r="G50" s="116"/>
      <c r="H50" s="116"/>
      <c r="I50" s="116"/>
      <c r="J50" s="34"/>
    </row>
    <row r="51" spans="1:10" s="30" customFormat="1" ht="31.5" x14ac:dyDescent="0.3">
      <c r="A51" s="55" t="s">
        <v>66</v>
      </c>
      <c r="B51" s="92">
        <v>3010</v>
      </c>
      <c r="C51" s="59">
        <f>C52+C53</f>
        <v>3056267</v>
      </c>
      <c r="D51" s="60"/>
      <c r="E51" s="59">
        <f>E52+E53</f>
        <v>822023</v>
      </c>
      <c r="F51" s="59">
        <f>F52</f>
        <v>238023</v>
      </c>
      <c r="G51" s="59">
        <f>G52</f>
        <v>584000</v>
      </c>
      <c r="H51" s="59">
        <f t="shared" ref="H51:I51" si="8">H52</f>
        <v>0</v>
      </c>
      <c r="I51" s="59">
        <f t="shared" si="8"/>
        <v>0</v>
      </c>
      <c r="J51" s="34"/>
    </row>
    <row r="52" spans="1:10" s="30" customFormat="1" ht="42" customHeight="1" x14ac:dyDescent="0.3">
      <c r="A52" s="61" t="s">
        <v>67</v>
      </c>
      <c r="B52" s="42">
        <v>3011</v>
      </c>
      <c r="C52" s="62">
        <v>3056267</v>
      </c>
      <c r="D52" s="60"/>
      <c r="E52" s="59">
        <f>514283+400000+20000+164000-276260</f>
        <v>822023</v>
      </c>
      <c r="F52" s="59">
        <f>514283-276260</f>
        <v>238023</v>
      </c>
      <c r="G52" s="59">
        <v>584000</v>
      </c>
      <c r="H52" s="59"/>
      <c r="I52" s="59"/>
      <c r="J52" s="34"/>
    </row>
    <row r="53" spans="1:10" s="30" customFormat="1" ht="31.5" x14ac:dyDescent="0.3">
      <c r="A53" s="61" t="s">
        <v>68</v>
      </c>
      <c r="B53" s="42">
        <v>2012</v>
      </c>
      <c r="C53" s="59"/>
      <c r="D53" s="60"/>
      <c r="E53" s="59"/>
      <c r="F53" s="59"/>
      <c r="G53" s="59"/>
      <c r="H53" s="59"/>
      <c r="I53" s="59"/>
      <c r="J53" s="34"/>
    </row>
    <row r="54" spans="1:10" s="30" customFormat="1" ht="31.5" x14ac:dyDescent="0.3">
      <c r="A54" s="55" t="s">
        <v>69</v>
      </c>
      <c r="B54" s="92">
        <v>3020</v>
      </c>
      <c r="C54" s="59">
        <f>C55+C56+C57+C58+C59+C60</f>
        <v>3056267</v>
      </c>
      <c r="D54" s="60"/>
      <c r="E54" s="59">
        <f>E55+E56+E57+E58+E59+E60</f>
        <v>822023</v>
      </c>
      <c r="F54" s="59">
        <f t="shared" ref="F54:I54" si="9">F55+F56+F57+F58+F59+F60</f>
        <v>238023</v>
      </c>
      <c r="G54" s="59">
        <f t="shared" si="9"/>
        <v>584000</v>
      </c>
      <c r="H54" s="59">
        <f t="shared" si="9"/>
        <v>0</v>
      </c>
      <c r="I54" s="59">
        <f t="shared" si="9"/>
        <v>0</v>
      </c>
      <c r="J54" s="34"/>
    </row>
    <row r="55" spans="1:10" s="30" customFormat="1" x14ac:dyDescent="0.3">
      <c r="A55" s="49" t="s">
        <v>70</v>
      </c>
      <c r="B55" s="42">
        <v>3021</v>
      </c>
      <c r="C55" s="62"/>
      <c r="D55" s="62"/>
      <c r="E55" s="59"/>
      <c r="F55" s="63"/>
      <c r="G55" s="64"/>
      <c r="H55" s="64"/>
      <c r="I55" s="64"/>
      <c r="J55" s="34"/>
    </row>
    <row r="56" spans="1:10" s="30" customFormat="1" ht="31.5" x14ac:dyDescent="0.3">
      <c r="A56" s="49" t="s">
        <v>71</v>
      </c>
      <c r="B56" s="42">
        <v>3022</v>
      </c>
      <c r="C56" s="62"/>
      <c r="D56" s="62"/>
      <c r="E56" s="63">
        <v>420000</v>
      </c>
      <c r="F56" s="63"/>
      <c r="G56" s="63">
        <v>420000</v>
      </c>
      <c r="H56" s="64"/>
      <c r="I56" s="64"/>
      <c r="J56" s="34"/>
    </row>
    <row r="57" spans="1:10" s="30" customFormat="1" ht="35.25" customHeight="1" x14ac:dyDescent="0.3">
      <c r="A57" s="49" t="s">
        <v>72</v>
      </c>
      <c r="B57" s="42">
        <v>3023</v>
      </c>
      <c r="C57" s="62"/>
      <c r="D57" s="62"/>
      <c r="E57" s="63">
        <v>164000</v>
      </c>
      <c r="F57" s="63"/>
      <c r="G57" s="64">
        <v>164000</v>
      </c>
      <c r="H57" s="64"/>
      <c r="I57" s="64"/>
      <c r="J57" s="34"/>
    </row>
    <row r="58" spans="1:10" s="30" customFormat="1" ht="40.5" customHeight="1" x14ac:dyDescent="0.3">
      <c r="A58" s="49" t="s">
        <v>73</v>
      </c>
      <c r="B58" s="42">
        <v>3024</v>
      </c>
      <c r="C58" s="62"/>
      <c r="D58" s="62"/>
      <c r="E58" s="59"/>
      <c r="F58" s="63"/>
      <c r="G58" s="64"/>
      <c r="H58" s="64"/>
      <c r="I58" s="64"/>
      <c r="J58" s="34"/>
    </row>
    <row r="59" spans="1:10" s="30" customFormat="1" ht="47.25" x14ac:dyDescent="0.3">
      <c r="A59" s="49" t="s">
        <v>74</v>
      </c>
      <c r="B59" s="42">
        <v>3025</v>
      </c>
      <c r="C59" s="62"/>
      <c r="D59" s="62"/>
      <c r="E59" s="59"/>
      <c r="F59" s="63"/>
      <c r="G59" s="64"/>
      <c r="H59" s="64"/>
      <c r="I59" s="64"/>
      <c r="J59" s="34"/>
    </row>
    <row r="60" spans="1:10" s="30" customFormat="1" ht="17.45" customHeight="1" x14ac:dyDescent="0.3">
      <c r="A60" s="49" t="s">
        <v>75</v>
      </c>
      <c r="B60" s="42">
        <v>3026</v>
      </c>
      <c r="C60" s="62">
        <v>3056267</v>
      </c>
      <c r="D60" s="62"/>
      <c r="E60" s="63">
        <f>F60</f>
        <v>238023</v>
      </c>
      <c r="F60" s="63">
        <f>514283-276260</f>
        <v>238023</v>
      </c>
      <c r="G60" s="64"/>
      <c r="H60" s="64"/>
      <c r="I60" s="64"/>
      <c r="J60" s="34"/>
    </row>
    <row r="61" spans="1:10" s="30" customFormat="1" ht="16.899999999999999" customHeight="1" x14ac:dyDescent="0.3">
      <c r="A61" s="116" t="s">
        <v>76</v>
      </c>
      <c r="B61" s="116"/>
      <c r="C61" s="116"/>
      <c r="D61" s="116"/>
      <c r="E61" s="116"/>
      <c r="F61" s="116"/>
      <c r="G61" s="116"/>
      <c r="H61" s="116"/>
      <c r="I61" s="116"/>
      <c r="J61" s="34"/>
    </row>
    <row r="62" spans="1:10" s="30" customFormat="1" ht="31.5" customHeight="1" x14ac:dyDescent="0.3">
      <c r="A62" s="36" t="s">
        <v>77</v>
      </c>
      <c r="B62" s="92">
        <v>4010</v>
      </c>
      <c r="C62" s="60"/>
      <c r="D62" s="60"/>
      <c r="E62" s="59">
        <f>F62+G62+H62+I62</f>
        <v>0</v>
      </c>
      <c r="F62" s="59"/>
      <c r="G62" s="59"/>
      <c r="H62" s="60"/>
      <c r="I62" s="60"/>
      <c r="J62" s="34"/>
    </row>
    <row r="63" spans="1:10" s="30" customFormat="1" ht="16.899999999999999" customHeight="1" x14ac:dyDescent="0.3">
      <c r="A63" s="49" t="s">
        <v>78</v>
      </c>
      <c r="B63" s="42">
        <v>4011</v>
      </c>
      <c r="C63" s="62"/>
      <c r="D63" s="62"/>
      <c r="E63" s="59">
        <f t="shared" ref="E63:E70" si="10">F63+G63+H63+I63</f>
        <v>0</v>
      </c>
      <c r="F63" s="63"/>
      <c r="G63" s="64"/>
      <c r="H63" s="65"/>
      <c r="I63" s="65"/>
      <c r="J63" s="34"/>
    </row>
    <row r="64" spans="1:10" s="30" customFormat="1" ht="16.899999999999999" customHeight="1" x14ac:dyDescent="0.3">
      <c r="A64" s="49" t="s">
        <v>79</v>
      </c>
      <c r="B64" s="42">
        <v>4012</v>
      </c>
      <c r="C64" s="62"/>
      <c r="D64" s="62"/>
      <c r="E64" s="59">
        <f t="shared" si="10"/>
        <v>0</v>
      </c>
      <c r="F64" s="63"/>
      <c r="G64" s="64"/>
      <c r="H64" s="65"/>
      <c r="I64" s="65"/>
      <c r="J64" s="34"/>
    </row>
    <row r="65" spans="1:10" s="30" customFormat="1" ht="16.899999999999999" customHeight="1" x14ac:dyDescent="0.3">
      <c r="A65" s="49" t="s">
        <v>80</v>
      </c>
      <c r="B65" s="42">
        <v>4013</v>
      </c>
      <c r="C65" s="62"/>
      <c r="D65" s="62"/>
      <c r="E65" s="59">
        <f t="shared" si="10"/>
        <v>0</v>
      </c>
      <c r="F65" s="63"/>
      <c r="G65" s="64"/>
      <c r="H65" s="65"/>
      <c r="I65" s="65"/>
      <c r="J65" s="34"/>
    </row>
    <row r="66" spans="1:10" s="30" customFormat="1" ht="16.899999999999999" customHeight="1" x14ac:dyDescent="0.3">
      <c r="A66" s="49" t="s">
        <v>81</v>
      </c>
      <c r="B66" s="42">
        <v>4020</v>
      </c>
      <c r="C66" s="62"/>
      <c r="D66" s="62"/>
      <c r="E66" s="59">
        <f t="shared" si="10"/>
        <v>0</v>
      </c>
      <c r="F66" s="63"/>
      <c r="G66" s="64"/>
      <c r="H66" s="65"/>
      <c r="I66" s="65"/>
      <c r="J66" s="34"/>
    </row>
    <row r="67" spans="1:10" s="30" customFormat="1" ht="39" customHeight="1" x14ac:dyDescent="0.3">
      <c r="A67" s="36" t="s">
        <v>82</v>
      </c>
      <c r="B67" s="92">
        <v>4030</v>
      </c>
      <c r="C67" s="60"/>
      <c r="D67" s="60"/>
      <c r="E67" s="59">
        <f>F67+G67+H67+I67</f>
        <v>0</v>
      </c>
      <c r="F67" s="59"/>
      <c r="G67" s="59"/>
      <c r="H67" s="60"/>
      <c r="I67" s="60"/>
      <c r="J67" s="34"/>
    </row>
    <row r="68" spans="1:10" s="30" customFormat="1" x14ac:dyDescent="0.3">
      <c r="A68" s="49" t="s">
        <v>78</v>
      </c>
      <c r="B68" s="42">
        <v>4031</v>
      </c>
      <c r="C68" s="62"/>
      <c r="D68" s="62"/>
      <c r="E68" s="59">
        <f t="shared" si="10"/>
        <v>0</v>
      </c>
      <c r="F68" s="63"/>
      <c r="G68" s="64"/>
      <c r="H68" s="65"/>
      <c r="I68" s="65"/>
      <c r="J68" s="34"/>
    </row>
    <row r="69" spans="1:10" s="30" customFormat="1" x14ac:dyDescent="0.3">
      <c r="A69" s="49" t="s">
        <v>79</v>
      </c>
      <c r="B69" s="42">
        <v>4032</v>
      </c>
      <c r="C69" s="62"/>
      <c r="D69" s="62"/>
      <c r="E69" s="59">
        <f t="shared" si="10"/>
        <v>0</v>
      </c>
      <c r="F69" s="63"/>
      <c r="G69" s="64"/>
      <c r="H69" s="65"/>
      <c r="I69" s="65"/>
      <c r="J69" s="34"/>
    </row>
    <row r="70" spans="1:10" s="30" customFormat="1" x14ac:dyDescent="0.3">
      <c r="A70" s="49" t="s">
        <v>80</v>
      </c>
      <c r="B70" s="42">
        <v>4033</v>
      </c>
      <c r="C70" s="62"/>
      <c r="D70" s="62"/>
      <c r="E70" s="59">
        <f t="shared" si="10"/>
        <v>0</v>
      </c>
      <c r="F70" s="63"/>
      <c r="G70" s="64"/>
      <c r="H70" s="65"/>
      <c r="I70" s="65"/>
      <c r="J70" s="34"/>
    </row>
    <row r="71" spans="1:10" s="30" customFormat="1" x14ac:dyDescent="0.3">
      <c r="A71" s="61" t="s">
        <v>83</v>
      </c>
      <c r="B71" s="42">
        <v>4040</v>
      </c>
      <c r="C71" s="62"/>
      <c r="D71" s="62"/>
      <c r="E71" s="59">
        <f>F71+G71+H71+I71</f>
        <v>0</v>
      </c>
      <c r="F71" s="63"/>
      <c r="G71" s="64"/>
      <c r="H71" s="65"/>
      <c r="I71" s="65"/>
      <c r="J71" s="34"/>
    </row>
    <row r="72" spans="1:10" s="30" customFormat="1" ht="18" customHeight="1" x14ac:dyDescent="0.3">
      <c r="A72" s="116" t="s">
        <v>84</v>
      </c>
      <c r="B72" s="116"/>
      <c r="C72" s="116"/>
      <c r="D72" s="116"/>
      <c r="E72" s="116"/>
      <c r="F72" s="116"/>
      <c r="G72" s="116"/>
      <c r="H72" s="116"/>
      <c r="I72" s="116"/>
      <c r="J72" s="34"/>
    </row>
    <row r="73" spans="1:10" s="30" customFormat="1" ht="31.5" x14ac:dyDescent="0.3">
      <c r="A73" s="66" t="s">
        <v>85</v>
      </c>
      <c r="B73" s="92">
        <v>5010</v>
      </c>
      <c r="C73" s="59">
        <f>C74+C75</f>
        <v>183283</v>
      </c>
      <c r="D73" s="59">
        <f>D74+D75</f>
        <v>0</v>
      </c>
      <c r="E73" s="59">
        <f>E74+E75</f>
        <v>-4929035</v>
      </c>
      <c r="F73" s="59">
        <f t="shared" ref="F73:I73" si="11">F74+F75</f>
        <v>-1202985</v>
      </c>
      <c r="G73" s="59">
        <f>G74+G75</f>
        <v>748429</v>
      </c>
      <c r="H73" s="59">
        <f t="shared" si="11"/>
        <v>-3209905</v>
      </c>
      <c r="I73" s="59">
        <f t="shared" si="11"/>
        <v>-1264574</v>
      </c>
      <c r="J73" s="34"/>
    </row>
    <row r="74" spans="1:10" s="30" customFormat="1" x14ac:dyDescent="0.3">
      <c r="A74" s="67" t="s">
        <v>86</v>
      </c>
      <c r="B74" s="42">
        <v>5011</v>
      </c>
      <c r="C74" s="59">
        <f>C48+C51-C49-C54</f>
        <v>183283</v>
      </c>
      <c r="D74" s="59">
        <f t="shared" ref="D74:I74" si="12">D48+D51-D49-D54</f>
        <v>0</v>
      </c>
      <c r="E74" s="59">
        <f t="shared" si="12"/>
        <v>-4929035</v>
      </c>
      <c r="F74" s="59">
        <f t="shared" si="12"/>
        <v>-1202985</v>
      </c>
      <c r="G74" s="59">
        <f>G48+G51-G49-G54</f>
        <v>748429</v>
      </c>
      <c r="H74" s="59">
        <f t="shared" si="12"/>
        <v>-3209905</v>
      </c>
      <c r="I74" s="59">
        <f t="shared" si="12"/>
        <v>-1264574</v>
      </c>
      <c r="J74" s="34"/>
    </row>
    <row r="75" spans="1:10" s="30" customFormat="1" x14ac:dyDescent="0.3">
      <c r="A75" s="67" t="s">
        <v>87</v>
      </c>
      <c r="B75" s="42">
        <v>5012</v>
      </c>
      <c r="C75" s="60"/>
      <c r="D75" s="59"/>
      <c r="E75" s="59"/>
      <c r="F75" s="59"/>
      <c r="G75" s="59"/>
      <c r="H75" s="59"/>
      <c r="I75" s="59"/>
      <c r="J75" s="34"/>
    </row>
    <row r="76" spans="1:10" s="30" customFormat="1" x14ac:dyDescent="0.3">
      <c r="A76" s="116" t="s">
        <v>88</v>
      </c>
      <c r="B76" s="116"/>
      <c r="C76" s="116"/>
      <c r="D76" s="116"/>
      <c r="E76" s="116"/>
      <c r="F76" s="116"/>
      <c r="G76" s="116"/>
      <c r="H76" s="116"/>
      <c r="I76" s="116"/>
      <c r="J76" s="34"/>
    </row>
    <row r="77" spans="1:10" s="30" customFormat="1" ht="35.25" customHeight="1" x14ac:dyDescent="0.3">
      <c r="A77" s="55" t="s">
        <v>89</v>
      </c>
      <c r="B77" s="92">
        <v>6010</v>
      </c>
      <c r="C77" s="60">
        <f>C78+C79+C80+C81+C82+C83</f>
        <v>9335756</v>
      </c>
      <c r="D77" s="60"/>
      <c r="E77" s="60">
        <f>E78+E79+E80+E81+E82+E83</f>
        <v>11650048</v>
      </c>
      <c r="F77" s="60">
        <f t="shared" ref="F77:I77" si="13">F78+F79+F80+F81+F82+F83</f>
        <v>2969155</v>
      </c>
      <c r="G77" s="60">
        <f t="shared" si="13"/>
        <v>2918481</v>
      </c>
      <c r="H77" s="60">
        <f t="shared" si="13"/>
        <v>3131815</v>
      </c>
      <c r="I77" s="60">
        <f t="shared" si="13"/>
        <v>2630597</v>
      </c>
      <c r="J77" s="34"/>
    </row>
    <row r="78" spans="1:10" s="30" customFormat="1" x14ac:dyDescent="0.3">
      <c r="A78" s="68" t="s">
        <v>90</v>
      </c>
      <c r="B78" s="42">
        <v>6011</v>
      </c>
      <c r="C78" s="41">
        <v>3432391</v>
      </c>
      <c r="D78" s="41"/>
      <c r="E78" s="41">
        <f>ROUND((E27+E28)/6,0)</f>
        <v>3708333</v>
      </c>
      <c r="F78" s="41">
        <f t="shared" ref="F78:I78" si="14">ROUND((F27+F28)/6,0)</f>
        <v>776250</v>
      </c>
      <c r="G78" s="41">
        <f>ROUND((G27+G28)/6,0)-1</f>
        <v>972916</v>
      </c>
      <c r="H78" s="41">
        <f t="shared" si="14"/>
        <v>1186250</v>
      </c>
      <c r="I78" s="41">
        <f t="shared" si="14"/>
        <v>772917</v>
      </c>
      <c r="J78" s="34"/>
    </row>
    <row r="79" spans="1:10" s="30" customFormat="1" x14ac:dyDescent="0.3">
      <c r="A79" s="68" t="s">
        <v>91</v>
      </c>
      <c r="B79" s="42">
        <v>6012</v>
      </c>
      <c r="C79" s="41">
        <v>220664</v>
      </c>
      <c r="D79" s="41"/>
      <c r="E79" s="41">
        <f>E38*1.5/100</f>
        <v>287055</v>
      </c>
      <c r="F79" s="41">
        <f t="shared" ref="F79:I79" si="15">F38*1.5/100</f>
        <v>79260</v>
      </c>
      <c r="G79" s="41">
        <f t="shared" si="15"/>
        <v>70320</v>
      </c>
      <c r="H79" s="41">
        <f t="shared" si="15"/>
        <v>70320</v>
      </c>
      <c r="I79" s="41">
        <f t="shared" si="15"/>
        <v>67155</v>
      </c>
      <c r="J79" s="34"/>
    </row>
    <row r="80" spans="1:10" s="30" customFormat="1" x14ac:dyDescent="0.3">
      <c r="A80" s="68" t="s">
        <v>92</v>
      </c>
      <c r="B80" s="42">
        <v>6013</v>
      </c>
      <c r="C80" s="41"/>
      <c r="D80" s="41"/>
      <c r="E80" s="41"/>
      <c r="F80" s="41"/>
      <c r="G80" s="41"/>
      <c r="H80" s="41"/>
      <c r="I80" s="41"/>
      <c r="J80" s="34"/>
    </row>
    <row r="81" spans="1:10" s="30" customFormat="1" x14ac:dyDescent="0.3">
      <c r="A81" s="68" t="s">
        <v>93</v>
      </c>
      <c r="B81" s="42">
        <v>6014</v>
      </c>
      <c r="C81" s="41">
        <v>2590161</v>
      </c>
      <c r="D81" s="41"/>
      <c r="E81" s="41">
        <f>E38*0.18</f>
        <v>3444660</v>
      </c>
      <c r="F81" s="41">
        <f t="shared" ref="F81:I81" si="16">F38*0.18</f>
        <v>951120</v>
      </c>
      <c r="G81" s="41">
        <f t="shared" si="16"/>
        <v>843840</v>
      </c>
      <c r="H81" s="41">
        <f t="shared" si="16"/>
        <v>843840</v>
      </c>
      <c r="I81" s="41">
        <f t="shared" si="16"/>
        <v>805860</v>
      </c>
      <c r="J81" s="34"/>
    </row>
    <row r="82" spans="1:10" s="30" customFormat="1" ht="34.5" customHeight="1" x14ac:dyDescent="0.3">
      <c r="A82" s="49" t="s">
        <v>94</v>
      </c>
      <c r="B82" s="42">
        <v>6015</v>
      </c>
      <c r="C82" s="41">
        <v>3092540</v>
      </c>
      <c r="D82" s="41"/>
      <c r="E82" s="41">
        <f>E39</f>
        <v>4210000</v>
      </c>
      <c r="F82" s="41">
        <v>1162525</v>
      </c>
      <c r="G82" s="41">
        <v>1031405</v>
      </c>
      <c r="H82" s="41">
        <v>1031405</v>
      </c>
      <c r="I82" s="41">
        <v>984665</v>
      </c>
      <c r="J82" s="34"/>
    </row>
    <row r="83" spans="1:10" s="30" customFormat="1" x14ac:dyDescent="0.3">
      <c r="A83" s="68" t="s">
        <v>95</v>
      </c>
      <c r="B83" s="42">
        <v>6016</v>
      </c>
      <c r="C83" s="62"/>
      <c r="D83" s="62"/>
      <c r="E83" s="41">
        <f>F83+G83+H83+I83</f>
        <v>0</v>
      </c>
      <c r="F83" s="41"/>
      <c r="G83" s="69"/>
      <c r="H83" s="69"/>
      <c r="I83" s="69"/>
      <c r="J83" s="34"/>
    </row>
    <row r="84" spans="1:10" ht="22.15" customHeight="1" x14ac:dyDescent="0.3">
      <c r="A84" s="116" t="s">
        <v>96</v>
      </c>
      <c r="B84" s="116"/>
      <c r="C84" s="116"/>
      <c r="D84" s="116"/>
      <c r="E84" s="116"/>
      <c r="F84" s="116"/>
      <c r="G84" s="116"/>
      <c r="H84" s="116"/>
      <c r="I84" s="116"/>
      <c r="J84" s="34"/>
    </row>
    <row r="85" spans="1:10" x14ac:dyDescent="0.3">
      <c r="A85" s="61" t="s">
        <v>97</v>
      </c>
      <c r="B85" s="42">
        <v>7010</v>
      </c>
      <c r="C85" s="70">
        <v>67</v>
      </c>
      <c r="D85" s="70"/>
      <c r="E85" s="71">
        <v>74.5</v>
      </c>
      <c r="F85" s="71">
        <v>74.5</v>
      </c>
      <c r="G85" s="71">
        <v>74.5</v>
      </c>
      <c r="H85" s="71">
        <v>74.5</v>
      </c>
      <c r="I85" s="71">
        <v>74.5</v>
      </c>
      <c r="J85" s="34"/>
    </row>
    <row r="86" spans="1:10" x14ac:dyDescent="0.3">
      <c r="A86" s="61"/>
      <c r="B86" s="42"/>
      <c r="C86" s="70"/>
      <c r="D86" s="70"/>
      <c r="E86" s="70"/>
      <c r="F86" s="70" t="s">
        <v>98</v>
      </c>
      <c r="G86" s="70" t="s">
        <v>99</v>
      </c>
      <c r="H86" s="70" t="s">
        <v>100</v>
      </c>
      <c r="I86" s="70" t="s">
        <v>101</v>
      </c>
      <c r="J86" s="34"/>
    </row>
    <row r="87" spans="1:10" s="74" customFormat="1" x14ac:dyDescent="0.3">
      <c r="A87" s="61" t="s">
        <v>102</v>
      </c>
      <c r="B87" s="42">
        <v>7011</v>
      </c>
      <c r="C87" s="72">
        <v>44990800</v>
      </c>
      <c r="D87" s="73"/>
      <c r="E87" s="72">
        <v>45554800</v>
      </c>
      <c r="F87" s="62"/>
      <c r="G87" s="62"/>
      <c r="H87" s="62"/>
      <c r="I87" s="62"/>
      <c r="J87" s="34"/>
    </row>
    <row r="88" spans="1:10" x14ac:dyDescent="0.3">
      <c r="A88" s="61" t="s">
        <v>103</v>
      </c>
      <c r="B88" s="42">
        <v>7012</v>
      </c>
      <c r="C88" s="73"/>
      <c r="D88" s="73"/>
      <c r="E88" s="73"/>
      <c r="F88" s="62"/>
      <c r="G88" s="65"/>
      <c r="H88" s="65"/>
      <c r="I88" s="65"/>
      <c r="J88" s="34"/>
    </row>
    <row r="89" spans="1:10" ht="34.5" customHeight="1" x14ac:dyDescent="0.3">
      <c r="A89" s="61" t="s">
        <v>104</v>
      </c>
      <c r="B89" s="42">
        <v>7013</v>
      </c>
      <c r="C89" s="62"/>
      <c r="D89" s="62"/>
      <c r="E89" s="62"/>
      <c r="F89" s="62"/>
      <c r="G89" s="65"/>
      <c r="H89" s="65"/>
      <c r="I89" s="65"/>
      <c r="J89" s="34"/>
    </row>
    <row r="90" spans="1:10" x14ac:dyDescent="0.3">
      <c r="A90" s="61" t="s">
        <v>105</v>
      </c>
      <c r="B90" s="42">
        <v>7016</v>
      </c>
      <c r="C90" s="62"/>
      <c r="D90" s="62"/>
      <c r="E90" s="62"/>
      <c r="F90" s="62"/>
      <c r="G90" s="65"/>
      <c r="H90" s="65"/>
      <c r="I90" s="65"/>
    </row>
    <row r="91" spans="1:10" s="76" customFormat="1" x14ac:dyDescent="0.3">
      <c r="A91" s="61" t="s">
        <v>106</v>
      </c>
      <c r="B91" s="42">
        <v>7020</v>
      </c>
      <c r="C91" s="60"/>
      <c r="D91" s="60"/>
      <c r="E91" s="60"/>
      <c r="F91" s="60"/>
      <c r="G91" s="75"/>
      <c r="H91" s="75"/>
      <c r="I91" s="75"/>
    </row>
    <row r="92" spans="1:10" x14ac:dyDescent="0.3">
      <c r="A92" s="77"/>
      <c r="B92" s="78"/>
      <c r="C92" s="79"/>
      <c r="D92" s="79"/>
      <c r="E92" s="79"/>
      <c r="F92" s="79"/>
      <c r="G92" s="80"/>
      <c r="H92" s="80"/>
      <c r="I92" s="80"/>
    </row>
    <row r="93" spans="1:10" x14ac:dyDescent="0.3">
      <c r="A93" s="81" t="s">
        <v>107</v>
      </c>
      <c r="B93" s="82"/>
      <c r="C93" s="93"/>
      <c r="D93" s="83"/>
      <c r="E93" s="117" t="s">
        <v>108</v>
      </c>
      <c r="F93" s="117"/>
      <c r="G93" s="84"/>
      <c r="H93" s="85"/>
      <c r="I93" s="85"/>
    </row>
    <row r="94" spans="1:10" ht="18" customHeight="1" x14ac:dyDescent="0.3">
      <c r="A94" s="86"/>
      <c r="B94" s="87"/>
      <c r="C94" s="90" t="s">
        <v>109</v>
      </c>
      <c r="D94" s="111" t="s">
        <v>110</v>
      </c>
      <c r="E94" s="111"/>
      <c r="F94" s="111"/>
    </row>
    <row r="95" spans="1:10" ht="18" customHeight="1" x14ac:dyDescent="0.3">
      <c r="A95" s="86" t="s">
        <v>111</v>
      </c>
      <c r="B95" s="87"/>
      <c r="C95" s="94"/>
      <c r="D95" s="87"/>
      <c r="E95" s="118" t="s">
        <v>112</v>
      </c>
      <c r="F95" s="118"/>
    </row>
    <row r="96" spans="1:10" ht="13.9" customHeight="1" x14ac:dyDescent="0.3">
      <c r="A96" s="86"/>
      <c r="B96" s="87"/>
      <c r="C96" s="90" t="s">
        <v>109</v>
      </c>
      <c r="D96" s="111" t="s">
        <v>110</v>
      </c>
      <c r="E96" s="111"/>
      <c r="F96" s="111"/>
    </row>
    <row r="99" spans="1:8" x14ac:dyDescent="0.3">
      <c r="A99" s="1"/>
      <c r="B99" s="1"/>
      <c r="C99" s="2"/>
      <c r="D99" s="2"/>
      <c r="E99" s="2"/>
      <c r="F99" s="2"/>
      <c r="G99" s="2"/>
      <c r="H99" s="2"/>
    </row>
    <row r="100" spans="1:8" x14ac:dyDescent="0.3">
      <c r="A100" s="1"/>
      <c r="B100" s="1"/>
      <c r="C100" s="2"/>
      <c r="D100" s="2"/>
      <c r="E100" s="2"/>
      <c r="F100" s="2"/>
      <c r="G100" s="2"/>
      <c r="H100" s="2"/>
    </row>
    <row r="101" spans="1:8" x14ac:dyDescent="0.3">
      <c r="A101" s="1"/>
      <c r="B101" s="1"/>
      <c r="C101" s="2"/>
      <c r="D101" s="2"/>
      <c r="E101" s="2"/>
      <c r="F101" s="2"/>
      <c r="G101" s="2"/>
      <c r="H101" s="2"/>
    </row>
    <row r="102" spans="1:8" x14ac:dyDescent="0.3">
      <c r="A102" s="1"/>
      <c r="B102" s="1"/>
      <c r="C102" s="2"/>
      <c r="D102" s="2"/>
      <c r="E102" s="2"/>
      <c r="F102" s="2"/>
      <c r="G102" s="2"/>
      <c r="H102" s="2"/>
    </row>
    <row r="103" spans="1:8" x14ac:dyDescent="0.3">
      <c r="A103" s="1"/>
      <c r="B103" s="1"/>
      <c r="C103" s="2"/>
      <c r="D103" s="2"/>
      <c r="E103" s="2"/>
      <c r="F103" s="2"/>
      <c r="G103" s="2"/>
      <c r="H103" s="2"/>
    </row>
    <row r="104" spans="1:8" x14ac:dyDescent="0.3">
      <c r="A104" s="1"/>
      <c r="B104" s="1"/>
      <c r="C104" s="2"/>
      <c r="D104" s="2"/>
      <c r="E104" s="2"/>
      <c r="F104" s="2"/>
      <c r="G104" s="2"/>
      <c r="H104" s="2"/>
    </row>
  </sheetData>
  <mergeCells count="28">
    <mergeCell ref="D96:F96"/>
    <mergeCell ref="A22:I22"/>
    <mergeCell ref="A23:I23"/>
    <mergeCell ref="A37:I37"/>
    <mergeCell ref="A50:I50"/>
    <mergeCell ref="A61:I61"/>
    <mergeCell ref="A72:I72"/>
    <mergeCell ref="A76:I76"/>
    <mergeCell ref="A84:I84"/>
    <mergeCell ref="E93:F93"/>
    <mergeCell ref="D94:F94"/>
    <mergeCell ref="E95:F95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I10:I11"/>
    <mergeCell ref="A14:I14"/>
    <mergeCell ref="F4:I4"/>
    <mergeCell ref="F6:I6"/>
    <mergeCell ref="G7:I7"/>
    <mergeCell ref="G12:I12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2023-10-20T14:01:06Z</dcterms:modified>
</cp:coreProperties>
</file>