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40" windowHeight="9660"/>
  </bookViews>
  <sheets>
    <sheet name="Лист1" sheetId="1" r:id="rId1"/>
  </sheets>
  <externalReferences>
    <externalReference r:id="rId2"/>
  </externalReferences>
  <definedNames>
    <definedName name="_xlnm.Print_Area" localSheetId="0">Лист1!$A$1:$F$107</definedName>
  </definedNames>
  <calcPr calcId="152511"/>
</workbook>
</file>

<file path=xl/calcChain.xml><?xml version="1.0" encoding="utf-8"?>
<calcChain xmlns="http://schemas.openxmlformats.org/spreadsheetml/2006/main">
  <c r="D84" i="1" l="1"/>
  <c r="D90" i="1" l="1"/>
  <c r="F89" i="1"/>
  <c r="E89" i="1"/>
  <c r="F88" i="1"/>
  <c r="E88" i="1"/>
  <c r="C85" i="1"/>
  <c r="F85" i="1" s="1"/>
  <c r="E84" i="1"/>
  <c r="C84" i="1"/>
  <c r="C80" i="1" s="1"/>
  <c r="C83" i="1"/>
  <c r="E83" i="1" s="1"/>
  <c r="E82" i="1"/>
  <c r="C81" i="1"/>
  <c r="E81" i="1" s="1"/>
  <c r="E72" i="1"/>
  <c r="E71" i="1"/>
  <c r="E70" i="1"/>
  <c r="E69" i="1"/>
  <c r="F68" i="1"/>
  <c r="E68" i="1" s="1"/>
  <c r="D68" i="1"/>
  <c r="C68" i="1"/>
  <c r="F67" i="1"/>
  <c r="F66" i="1" s="1"/>
  <c r="F65" i="1" s="1"/>
  <c r="E66" i="1"/>
  <c r="D63" i="1"/>
  <c r="E63" i="1" s="1"/>
  <c r="C63" i="1"/>
  <c r="F61" i="1"/>
  <c r="F60" i="1" s="1"/>
  <c r="E58" i="1"/>
  <c r="E57" i="1"/>
  <c r="D55" i="1"/>
  <c r="E55" i="1" s="1"/>
  <c r="C55" i="1"/>
  <c r="D53" i="1"/>
  <c r="E53" i="1" s="1"/>
  <c r="C53" i="1"/>
  <c r="D52" i="1"/>
  <c r="E52" i="1" s="1"/>
  <c r="C52" i="1"/>
  <c r="F49" i="1"/>
  <c r="E49" i="1"/>
  <c r="F48" i="1"/>
  <c r="E48" i="1"/>
  <c r="C48" i="1"/>
  <c r="F47" i="1"/>
  <c r="E47" i="1"/>
  <c r="D47" i="1"/>
  <c r="C47" i="1"/>
  <c r="E46" i="1"/>
  <c r="E45" i="1"/>
  <c r="C44" i="1"/>
  <c r="F44" i="1" s="1"/>
  <c r="E43" i="1"/>
  <c r="D42" i="1"/>
  <c r="E41" i="1"/>
  <c r="F40" i="1"/>
  <c r="D40" i="1"/>
  <c r="E40" i="1" s="1"/>
  <c r="C40" i="1"/>
  <c r="F39" i="1"/>
  <c r="D39" i="1"/>
  <c r="E39" i="1" s="1"/>
  <c r="C39" i="1"/>
  <c r="F38" i="1"/>
  <c r="C38" i="1"/>
  <c r="E38" i="1" s="1"/>
  <c r="F37" i="1"/>
  <c r="E37" i="1"/>
  <c r="D37" i="1"/>
  <c r="C37" i="1"/>
  <c r="C90" i="1" s="1"/>
  <c r="C34" i="1"/>
  <c r="E33" i="1"/>
  <c r="C33" i="1"/>
  <c r="C32" i="1"/>
  <c r="C31" i="1"/>
  <c r="C30" i="1"/>
  <c r="D28" i="1"/>
  <c r="E28" i="1" s="1"/>
  <c r="C28" i="1"/>
  <c r="F27" i="1"/>
  <c r="E27" i="1"/>
  <c r="F26" i="1"/>
  <c r="E26" i="1"/>
  <c r="D25" i="1"/>
  <c r="F25" i="1" s="1"/>
  <c r="C24" i="1"/>
  <c r="C22" i="1" s="1"/>
  <c r="C35" i="1" s="1"/>
  <c r="C74" i="1" s="1"/>
  <c r="F23" i="1"/>
  <c r="E23" i="1"/>
  <c r="D23" i="1"/>
  <c r="E60" i="1" l="1"/>
  <c r="F59" i="1"/>
  <c r="C76" i="1"/>
  <c r="F42" i="1"/>
  <c r="F64" i="1"/>
  <c r="E65" i="1"/>
  <c r="F90" i="1"/>
  <c r="E25" i="1"/>
  <c r="E44" i="1"/>
  <c r="D50" i="1"/>
  <c r="D24" i="1"/>
  <c r="C42" i="1"/>
  <c r="C50" i="1" s="1"/>
  <c r="C75" i="1" s="1"/>
  <c r="F53" i="1"/>
  <c r="F52" i="1" s="1"/>
  <c r="F55" i="1"/>
  <c r="E61" i="1"/>
  <c r="E67" i="1"/>
  <c r="F81" i="1"/>
  <c r="F83" i="1"/>
  <c r="F84" i="1"/>
  <c r="E85" i="1"/>
  <c r="E90" i="1"/>
  <c r="D80" i="1"/>
  <c r="F24" i="1" l="1"/>
  <c r="D22" i="1"/>
  <c r="E24" i="1"/>
  <c r="F80" i="1"/>
  <c r="E80" i="1"/>
  <c r="D75" i="1"/>
  <c r="E50" i="1"/>
  <c r="F50" i="1"/>
  <c r="C78" i="1"/>
  <c r="F58" i="1"/>
  <c r="E59" i="1"/>
  <c r="E42" i="1"/>
  <c r="E64" i="1"/>
  <c r="F63" i="1"/>
  <c r="F75" i="1" l="1"/>
  <c r="E75" i="1"/>
  <c r="F22" i="1"/>
  <c r="E22" i="1"/>
  <c r="D35" i="1"/>
  <c r="D74" i="1" l="1"/>
  <c r="F35" i="1"/>
  <c r="E35" i="1"/>
  <c r="D76" i="1" l="1"/>
  <c r="E74" i="1"/>
  <c r="F74" i="1"/>
  <c r="D78" i="1" l="1"/>
  <c r="E76" i="1"/>
  <c r="F76" i="1"/>
  <c r="F78" i="1" l="1"/>
  <c r="E78" i="1"/>
</calcChain>
</file>

<file path=xl/sharedStrings.xml><?xml version="1.0" encoding="utf-8"?>
<sst xmlns="http://schemas.openxmlformats.org/spreadsheetml/2006/main" count="114" uniqueCount="109">
  <si>
    <t>"ПОГОДЖЕНО"</t>
  </si>
  <si>
    <t>"ЗАТВЕРДЖЕНО"</t>
  </si>
  <si>
    <t>Фонтанський сільський голова</t>
  </si>
  <si>
    <t>Директор КП "Надія"</t>
  </si>
  <si>
    <t>__________________Наталія КРУПИЦЯ</t>
  </si>
  <si>
    <t>_________________Світлана КОНСТАНТИНОВА</t>
  </si>
  <si>
    <t>Коди</t>
  </si>
  <si>
    <t xml:space="preserve">Підприємство  </t>
  </si>
  <si>
    <t>Комунальне підприємство "Надія" Фонтанської сільської ради</t>
  </si>
  <si>
    <t xml:space="preserve">за ЄДРПОУ </t>
  </si>
  <si>
    <t xml:space="preserve">Організаційно-правова форма </t>
  </si>
  <si>
    <t>Комунальнге підприємство</t>
  </si>
  <si>
    <t>за КОПФГ</t>
  </si>
  <si>
    <t>Територія</t>
  </si>
  <si>
    <t xml:space="preserve">Одеська область </t>
  </si>
  <si>
    <t>за КОАТУУ</t>
  </si>
  <si>
    <t>Одиниця виміру, грн.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</si>
  <si>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</si>
  <si>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</si>
  <si>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</si>
  <si>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</si>
  <si>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>Україна, Одеська область, Лиманський район, с.Крижанівка, вул. Ветеранів,5</t>
  </si>
  <si>
    <t xml:space="preserve">Телефон </t>
  </si>
  <si>
    <t>Керівник</t>
  </si>
  <si>
    <t>Константинова Світлана Василівна</t>
  </si>
  <si>
    <r>
      <t>ЗВІТ ПРО ВИКОНАННЯ ФІНАНСОВОГО ПЛАНУ ПІДПРИЄМСТВА ЗА</t>
    </r>
    <r>
      <rPr>
        <b/>
        <u/>
        <sz val="12"/>
        <rFont val="Times New Roman"/>
        <family val="1"/>
        <charset val="204"/>
      </rPr>
      <t xml:space="preserve">  І півріччя 2023 року</t>
    </r>
  </si>
  <si>
    <t>Найменування показника</t>
  </si>
  <si>
    <t xml:space="preserve">Код рядка </t>
  </si>
  <si>
    <t>план І півріччя</t>
  </si>
  <si>
    <t>факт</t>
  </si>
  <si>
    <t>відхилення (+,-)</t>
  </si>
  <si>
    <t xml:space="preserve">У тому числі за кварталами </t>
  </si>
  <si>
    <t>виконання (%)</t>
  </si>
  <si>
    <t>I. Доходи</t>
  </si>
  <si>
    <t>Доходи  від операційної діяльності (деталізація)</t>
  </si>
  <si>
    <t>Дохід з місцевого бюджету за програмою підтримки</t>
  </si>
  <si>
    <t>Дохід(виручка) від надання платних послуг що надаються згідно з основною діяльністю, у тому числі:</t>
  </si>
  <si>
    <t>надходження (дохід) від централізованного водопостачання та водовідведення</t>
  </si>
  <si>
    <t>надходження (дохід) від надання послуг з вивезення ТПВ</t>
  </si>
  <si>
    <t>Інші доходи від операційної діяльності</t>
  </si>
  <si>
    <t xml:space="preserve">Інші доходи </t>
  </si>
  <si>
    <t>-</t>
  </si>
  <si>
    <t>благодійні внески, гранти та дарунки </t>
  </si>
  <si>
    <t>надходження (доходи) від реалізації майна</t>
  </si>
  <si>
    <t>надходження (дохід) майбутніх періодів (від оренди майна та інше)</t>
  </si>
  <si>
    <t>надходження коштів як компенсація орендарем комунальних послуг</t>
  </si>
  <si>
    <t>Інші надходження (дохід) від безоплатно отриманих осн.засобів</t>
  </si>
  <si>
    <t>Інші надходження (дохід) (отримані % по депозитах)</t>
  </si>
  <si>
    <t>Чистий дохід</t>
  </si>
  <si>
    <t>ІІ.Видатки</t>
  </si>
  <si>
    <t>Оплата праці</t>
  </si>
  <si>
    <t>Нарахування на оплату праці</t>
  </si>
  <si>
    <t>Предмети, матеріали, обладнання та інвентар в т.ч.:</t>
  </si>
  <si>
    <t>Оплата послуг крім  комунальних, в т.ч.:</t>
  </si>
  <si>
    <t>Видатки на відрядження</t>
  </si>
  <si>
    <t>Оплата комунальних послуг та енергоносіїв, в тому числі:</t>
  </si>
  <si>
    <t>Оплата водопостачання та водовідведення</t>
  </si>
  <si>
    <t>Оплата електроенергії</t>
  </si>
  <si>
    <t>Оплата природного газу</t>
  </si>
  <si>
    <t>Соціальне забезпечення</t>
  </si>
  <si>
    <t>Інші поточні видатки</t>
  </si>
  <si>
    <t>Амортизація</t>
  </si>
  <si>
    <t xml:space="preserve">Інші операційні витрати </t>
  </si>
  <si>
    <t>Разом (сума рядків 2000 - 2090)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</si>
  <si>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</si>
  <si>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</si>
  <si>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</si>
  <si>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</si>
  <si>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</si>
  <si>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</si>
  <si>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</si>
  <si>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</si>
  <si>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</si>
  <si>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</si>
  <si>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</si>
  <si>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</si>
  <si>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</si>
  <si>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</si>
  <si>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</si>
  <si>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</si>
  <si>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</si>
  <si>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</si>
  <si>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</si>
  <si>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V. Фінансові результати діяльності</t>
  </si>
  <si>
    <t>Усього доходів</t>
  </si>
  <si>
    <t>Усього витрат</t>
  </si>
  <si>
    <t>Фінансовий результат</t>
  </si>
  <si>
    <t>Податок на прибуток</t>
  </si>
  <si>
    <t>Чистий прибуток (збиток)</t>
  </si>
  <si>
    <t>VІ. Розрахунки з бюджетом</t>
  </si>
  <si>
    <t>Податки збори та платежі до бюджету, у т.ч.:</t>
  </si>
  <si>
    <t>військовий збір</t>
  </si>
  <si>
    <t>плата за землю</t>
  </si>
  <si>
    <t>податок на доходи фізичних осіб</t>
  </si>
  <si>
    <t>єдиний внесок на загальнообов'язкове державне соціальне страхування</t>
  </si>
  <si>
    <t xml:space="preserve">податок на додану вартість </t>
  </si>
  <si>
    <t>інші</t>
  </si>
  <si>
    <t>VІІ. Додаткова інформація</t>
  </si>
  <si>
    <t>Штатна чисельність працівників</t>
  </si>
  <si>
    <t>Вартість основних засобів</t>
  </si>
  <si>
    <t>Середньомісячні витрати на оплату праці одного працівника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</si>
  <si>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</si>
  <si>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</si>
  <si>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</si>
  <si>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</si>
  <si>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Директор</t>
  </si>
  <si>
    <t>Світлана КОНСТАНТИНОВА</t>
  </si>
  <si>
    <t>(посада)</t>
  </si>
  <si>
    <t xml:space="preserve">               (підпис)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</si>
</sst>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\ _₴_-;\-* #,##0.0\ _₴_-;_-* &quot;-&quot;?\ _₴_-;_-@_-"/>
    <numFmt numFmtId="165" formatCode="_(* #,##0.0_);_(* \(#,##0.0\);_(* &quot;-&quot;_);_(@_)"/>
    <numFmt numFmtId="166" formatCode="_(* #,##0_);_(* \(#,##0\);_(* &quot;-&quot;_);_(@_)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Alignment="0">
      <alignment horizontal="center"/>
      <protection locked="0"/>
    </xf>
  </cellStyleXfs>
  <cellXfs count="10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quotePrefix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vertical="center" wrapText="1"/>
      <protection locked="0"/>
    </xf>
    <xf numFmtId="0" fontId="3" fillId="2" borderId="2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165" fontId="3" fillId="0" borderId="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3" fillId="0" borderId="2" xfId="0" quotePrefix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quotePrefix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165" fontId="1" fillId="5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/>
    </xf>
    <xf numFmtId="0" fontId="3" fillId="0" borderId="2" xfId="0" quotePrefix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_GSE DCF_Model_31_07_09 fin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yana\Desktop\&#1089;&#1086;%20&#1089;&#1090;&#1086;&#1083;&#1072;\&#1050;&#1055;%20&#1053;&#1040;&#1044;&#1030;&#1071;\2023\&#1060;&#1030;&#1085;%20&#1087;&#1083;&#1072;&#1085;&#1080;\&#1060;&#1110;&#1085;%20&#1087;&#1083;&#1072;&#1085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Зміни 1червня за березень"/>
      <sheetName val="Зміни в липні за травень"/>
      <sheetName val=" ЗМІНИ  з урахуванням серпня"/>
      <sheetName val="звіт 1 півріччя"/>
      <sheetName val="виділення коштів"/>
    </sheetNames>
    <sheetDataSet>
      <sheetData sheetId="0"/>
      <sheetData sheetId="1"/>
      <sheetData sheetId="2">
        <row r="27">
          <cell r="F27">
            <v>3620000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tabSelected="1" view="pageBreakPreview" zoomScale="60" zoomScaleNormal="100" workbookViewId="0">
      <selection activeCell="M80" sqref="M80"/>
    </sheetView>
  </sheetViews>
  <sheetFormatPr defaultRowHeight="15.75" x14ac:dyDescent="0.25"/>
  <cols>
    <col min="1" max="1" width="55.140625" style="1" customWidth="1"/>
    <col min="2" max="2" width="12.5703125" style="2" customWidth="1"/>
    <col min="3" max="3" width="17.140625" style="2" customWidth="1"/>
    <col min="4" max="4" width="19.140625" style="3" customWidth="1"/>
    <col min="5" max="5" width="17.85546875" style="1" customWidth="1"/>
    <col min="6" max="6" width="13" style="1" customWidth="1"/>
    <col min="7" max="7" width="20.140625" style="1" customWidth="1"/>
    <col min="8" max="8" width="19" style="1" customWidth="1"/>
    <col min="9" max="9" width="9.140625" style="1"/>
    <col min="10" max="10" width="17" style="1" bestFit="1" customWidth="1"/>
    <col min="11" max="256" width="9.140625" style="1"/>
    <col min="257" max="257" width="55.140625" style="1" customWidth="1"/>
    <col min="258" max="258" width="12.5703125" style="1" customWidth="1"/>
    <col min="259" max="259" width="17.140625" style="1" customWidth="1"/>
    <col min="260" max="260" width="19.140625" style="1" customWidth="1"/>
    <col min="261" max="261" width="17.85546875" style="1" customWidth="1"/>
    <col min="262" max="262" width="13" style="1" customWidth="1"/>
    <col min="263" max="263" width="20.140625" style="1" customWidth="1"/>
    <col min="264" max="264" width="19" style="1" customWidth="1"/>
    <col min="265" max="512" width="9.140625" style="1"/>
    <col min="513" max="513" width="55.140625" style="1" customWidth="1"/>
    <col min="514" max="514" width="12.5703125" style="1" customWidth="1"/>
    <col min="515" max="515" width="17.140625" style="1" customWidth="1"/>
    <col min="516" max="516" width="19.140625" style="1" customWidth="1"/>
    <col min="517" max="517" width="17.85546875" style="1" customWidth="1"/>
    <col min="518" max="518" width="13" style="1" customWidth="1"/>
    <col min="519" max="519" width="20.140625" style="1" customWidth="1"/>
    <col min="520" max="520" width="19" style="1" customWidth="1"/>
    <col min="521" max="768" width="9.140625" style="1"/>
    <col min="769" max="769" width="55.140625" style="1" customWidth="1"/>
    <col min="770" max="770" width="12.5703125" style="1" customWidth="1"/>
    <col min="771" max="771" width="17.140625" style="1" customWidth="1"/>
    <col min="772" max="772" width="19.140625" style="1" customWidth="1"/>
    <col min="773" max="773" width="17.85546875" style="1" customWidth="1"/>
    <col min="774" max="774" width="13" style="1" customWidth="1"/>
    <col min="775" max="775" width="20.140625" style="1" customWidth="1"/>
    <col min="776" max="776" width="19" style="1" customWidth="1"/>
    <col min="777" max="1024" width="9.140625" style="1"/>
    <col min="1025" max="1025" width="55.140625" style="1" customWidth="1"/>
    <col min="1026" max="1026" width="12.5703125" style="1" customWidth="1"/>
    <col min="1027" max="1027" width="17.140625" style="1" customWidth="1"/>
    <col min="1028" max="1028" width="19.140625" style="1" customWidth="1"/>
    <col min="1029" max="1029" width="17.85546875" style="1" customWidth="1"/>
    <col min="1030" max="1030" width="13" style="1" customWidth="1"/>
    <col min="1031" max="1031" width="20.140625" style="1" customWidth="1"/>
    <col min="1032" max="1032" width="19" style="1" customWidth="1"/>
    <col min="1033" max="1280" width="9.140625" style="1"/>
    <col min="1281" max="1281" width="55.140625" style="1" customWidth="1"/>
    <col min="1282" max="1282" width="12.5703125" style="1" customWidth="1"/>
    <col min="1283" max="1283" width="17.140625" style="1" customWidth="1"/>
    <col min="1284" max="1284" width="19.140625" style="1" customWidth="1"/>
    <col min="1285" max="1285" width="17.85546875" style="1" customWidth="1"/>
    <col min="1286" max="1286" width="13" style="1" customWidth="1"/>
    <col min="1287" max="1287" width="20.140625" style="1" customWidth="1"/>
    <col min="1288" max="1288" width="19" style="1" customWidth="1"/>
    <col min="1289" max="1536" width="9.140625" style="1"/>
    <col min="1537" max="1537" width="55.140625" style="1" customWidth="1"/>
    <col min="1538" max="1538" width="12.5703125" style="1" customWidth="1"/>
    <col min="1539" max="1539" width="17.140625" style="1" customWidth="1"/>
    <col min="1540" max="1540" width="19.140625" style="1" customWidth="1"/>
    <col min="1541" max="1541" width="17.85546875" style="1" customWidth="1"/>
    <col min="1542" max="1542" width="13" style="1" customWidth="1"/>
    <col min="1543" max="1543" width="20.140625" style="1" customWidth="1"/>
    <col min="1544" max="1544" width="19" style="1" customWidth="1"/>
    <col min="1545" max="1792" width="9.140625" style="1"/>
    <col min="1793" max="1793" width="55.140625" style="1" customWidth="1"/>
    <col min="1794" max="1794" width="12.5703125" style="1" customWidth="1"/>
    <col min="1795" max="1795" width="17.140625" style="1" customWidth="1"/>
    <col min="1796" max="1796" width="19.140625" style="1" customWidth="1"/>
    <col min="1797" max="1797" width="17.85546875" style="1" customWidth="1"/>
    <col min="1798" max="1798" width="13" style="1" customWidth="1"/>
    <col min="1799" max="1799" width="20.140625" style="1" customWidth="1"/>
    <col min="1800" max="1800" width="19" style="1" customWidth="1"/>
    <col min="1801" max="2048" width="9.140625" style="1"/>
    <col min="2049" max="2049" width="55.140625" style="1" customWidth="1"/>
    <col min="2050" max="2050" width="12.5703125" style="1" customWidth="1"/>
    <col min="2051" max="2051" width="17.140625" style="1" customWidth="1"/>
    <col min="2052" max="2052" width="19.140625" style="1" customWidth="1"/>
    <col min="2053" max="2053" width="17.85546875" style="1" customWidth="1"/>
    <col min="2054" max="2054" width="13" style="1" customWidth="1"/>
    <col min="2055" max="2055" width="20.140625" style="1" customWidth="1"/>
    <col min="2056" max="2056" width="19" style="1" customWidth="1"/>
    <col min="2057" max="2304" width="9.140625" style="1"/>
    <col min="2305" max="2305" width="55.140625" style="1" customWidth="1"/>
    <col min="2306" max="2306" width="12.5703125" style="1" customWidth="1"/>
    <col min="2307" max="2307" width="17.140625" style="1" customWidth="1"/>
    <col min="2308" max="2308" width="19.140625" style="1" customWidth="1"/>
    <col min="2309" max="2309" width="17.85546875" style="1" customWidth="1"/>
    <col min="2310" max="2310" width="13" style="1" customWidth="1"/>
    <col min="2311" max="2311" width="20.140625" style="1" customWidth="1"/>
    <col min="2312" max="2312" width="19" style="1" customWidth="1"/>
    <col min="2313" max="2560" width="9.140625" style="1"/>
    <col min="2561" max="2561" width="55.140625" style="1" customWidth="1"/>
    <col min="2562" max="2562" width="12.5703125" style="1" customWidth="1"/>
    <col min="2563" max="2563" width="17.140625" style="1" customWidth="1"/>
    <col min="2564" max="2564" width="19.140625" style="1" customWidth="1"/>
    <col min="2565" max="2565" width="17.85546875" style="1" customWidth="1"/>
    <col min="2566" max="2566" width="13" style="1" customWidth="1"/>
    <col min="2567" max="2567" width="20.140625" style="1" customWidth="1"/>
    <col min="2568" max="2568" width="19" style="1" customWidth="1"/>
    <col min="2569" max="2816" width="9.140625" style="1"/>
    <col min="2817" max="2817" width="55.140625" style="1" customWidth="1"/>
    <col min="2818" max="2818" width="12.5703125" style="1" customWidth="1"/>
    <col min="2819" max="2819" width="17.140625" style="1" customWidth="1"/>
    <col min="2820" max="2820" width="19.140625" style="1" customWidth="1"/>
    <col min="2821" max="2821" width="17.85546875" style="1" customWidth="1"/>
    <col min="2822" max="2822" width="13" style="1" customWidth="1"/>
    <col min="2823" max="2823" width="20.140625" style="1" customWidth="1"/>
    <col min="2824" max="2824" width="19" style="1" customWidth="1"/>
    <col min="2825" max="3072" width="9.140625" style="1"/>
    <col min="3073" max="3073" width="55.140625" style="1" customWidth="1"/>
    <col min="3074" max="3074" width="12.5703125" style="1" customWidth="1"/>
    <col min="3075" max="3075" width="17.140625" style="1" customWidth="1"/>
    <col min="3076" max="3076" width="19.140625" style="1" customWidth="1"/>
    <col min="3077" max="3077" width="17.85546875" style="1" customWidth="1"/>
    <col min="3078" max="3078" width="13" style="1" customWidth="1"/>
    <col min="3079" max="3079" width="20.140625" style="1" customWidth="1"/>
    <col min="3080" max="3080" width="19" style="1" customWidth="1"/>
    <col min="3081" max="3328" width="9.140625" style="1"/>
    <col min="3329" max="3329" width="55.140625" style="1" customWidth="1"/>
    <col min="3330" max="3330" width="12.5703125" style="1" customWidth="1"/>
    <col min="3331" max="3331" width="17.140625" style="1" customWidth="1"/>
    <col min="3332" max="3332" width="19.140625" style="1" customWidth="1"/>
    <col min="3333" max="3333" width="17.85546875" style="1" customWidth="1"/>
    <col min="3334" max="3334" width="13" style="1" customWidth="1"/>
    <col min="3335" max="3335" width="20.140625" style="1" customWidth="1"/>
    <col min="3336" max="3336" width="19" style="1" customWidth="1"/>
    <col min="3337" max="3584" width="9.140625" style="1"/>
    <col min="3585" max="3585" width="55.140625" style="1" customWidth="1"/>
    <col min="3586" max="3586" width="12.5703125" style="1" customWidth="1"/>
    <col min="3587" max="3587" width="17.140625" style="1" customWidth="1"/>
    <col min="3588" max="3588" width="19.140625" style="1" customWidth="1"/>
    <col min="3589" max="3589" width="17.85546875" style="1" customWidth="1"/>
    <col min="3590" max="3590" width="13" style="1" customWidth="1"/>
    <col min="3591" max="3591" width="20.140625" style="1" customWidth="1"/>
    <col min="3592" max="3592" width="19" style="1" customWidth="1"/>
    <col min="3593" max="3840" width="9.140625" style="1"/>
    <col min="3841" max="3841" width="55.140625" style="1" customWidth="1"/>
    <col min="3842" max="3842" width="12.5703125" style="1" customWidth="1"/>
    <col min="3843" max="3843" width="17.140625" style="1" customWidth="1"/>
    <col min="3844" max="3844" width="19.140625" style="1" customWidth="1"/>
    <col min="3845" max="3845" width="17.85546875" style="1" customWidth="1"/>
    <col min="3846" max="3846" width="13" style="1" customWidth="1"/>
    <col min="3847" max="3847" width="20.140625" style="1" customWidth="1"/>
    <col min="3848" max="3848" width="19" style="1" customWidth="1"/>
    <col min="3849" max="4096" width="9.140625" style="1"/>
    <col min="4097" max="4097" width="55.140625" style="1" customWidth="1"/>
    <col min="4098" max="4098" width="12.5703125" style="1" customWidth="1"/>
    <col min="4099" max="4099" width="17.140625" style="1" customWidth="1"/>
    <col min="4100" max="4100" width="19.140625" style="1" customWidth="1"/>
    <col min="4101" max="4101" width="17.85546875" style="1" customWidth="1"/>
    <col min="4102" max="4102" width="13" style="1" customWidth="1"/>
    <col min="4103" max="4103" width="20.140625" style="1" customWidth="1"/>
    <col min="4104" max="4104" width="19" style="1" customWidth="1"/>
    <col min="4105" max="4352" width="9.140625" style="1"/>
    <col min="4353" max="4353" width="55.140625" style="1" customWidth="1"/>
    <col min="4354" max="4354" width="12.5703125" style="1" customWidth="1"/>
    <col min="4355" max="4355" width="17.140625" style="1" customWidth="1"/>
    <col min="4356" max="4356" width="19.140625" style="1" customWidth="1"/>
    <col min="4357" max="4357" width="17.85546875" style="1" customWidth="1"/>
    <col min="4358" max="4358" width="13" style="1" customWidth="1"/>
    <col min="4359" max="4359" width="20.140625" style="1" customWidth="1"/>
    <col min="4360" max="4360" width="19" style="1" customWidth="1"/>
    <col min="4361" max="4608" width="9.140625" style="1"/>
    <col min="4609" max="4609" width="55.140625" style="1" customWidth="1"/>
    <col min="4610" max="4610" width="12.5703125" style="1" customWidth="1"/>
    <col min="4611" max="4611" width="17.140625" style="1" customWidth="1"/>
    <col min="4612" max="4612" width="19.140625" style="1" customWidth="1"/>
    <col min="4613" max="4613" width="17.85546875" style="1" customWidth="1"/>
    <col min="4614" max="4614" width="13" style="1" customWidth="1"/>
    <col min="4615" max="4615" width="20.140625" style="1" customWidth="1"/>
    <col min="4616" max="4616" width="19" style="1" customWidth="1"/>
    <col min="4617" max="4864" width="9.140625" style="1"/>
    <col min="4865" max="4865" width="55.140625" style="1" customWidth="1"/>
    <col min="4866" max="4866" width="12.5703125" style="1" customWidth="1"/>
    <col min="4867" max="4867" width="17.140625" style="1" customWidth="1"/>
    <col min="4868" max="4868" width="19.140625" style="1" customWidth="1"/>
    <col min="4869" max="4869" width="17.85546875" style="1" customWidth="1"/>
    <col min="4870" max="4870" width="13" style="1" customWidth="1"/>
    <col min="4871" max="4871" width="20.140625" style="1" customWidth="1"/>
    <col min="4872" max="4872" width="19" style="1" customWidth="1"/>
    <col min="4873" max="5120" width="9.140625" style="1"/>
    <col min="5121" max="5121" width="55.140625" style="1" customWidth="1"/>
    <col min="5122" max="5122" width="12.5703125" style="1" customWidth="1"/>
    <col min="5123" max="5123" width="17.140625" style="1" customWidth="1"/>
    <col min="5124" max="5124" width="19.140625" style="1" customWidth="1"/>
    <col min="5125" max="5125" width="17.85546875" style="1" customWidth="1"/>
    <col min="5126" max="5126" width="13" style="1" customWidth="1"/>
    <col min="5127" max="5127" width="20.140625" style="1" customWidth="1"/>
    <col min="5128" max="5128" width="19" style="1" customWidth="1"/>
    <col min="5129" max="5376" width="9.140625" style="1"/>
    <col min="5377" max="5377" width="55.140625" style="1" customWidth="1"/>
    <col min="5378" max="5378" width="12.5703125" style="1" customWidth="1"/>
    <col min="5379" max="5379" width="17.140625" style="1" customWidth="1"/>
    <col min="5380" max="5380" width="19.140625" style="1" customWidth="1"/>
    <col min="5381" max="5381" width="17.85546875" style="1" customWidth="1"/>
    <col min="5382" max="5382" width="13" style="1" customWidth="1"/>
    <col min="5383" max="5383" width="20.140625" style="1" customWidth="1"/>
    <col min="5384" max="5384" width="19" style="1" customWidth="1"/>
    <col min="5385" max="5632" width="9.140625" style="1"/>
    <col min="5633" max="5633" width="55.140625" style="1" customWidth="1"/>
    <col min="5634" max="5634" width="12.5703125" style="1" customWidth="1"/>
    <col min="5635" max="5635" width="17.140625" style="1" customWidth="1"/>
    <col min="5636" max="5636" width="19.140625" style="1" customWidth="1"/>
    <col min="5637" max="5637" width="17.85546875" style="1" customWidth="1"/>
    <col min="5638" max="5638" width="13" style="1" customWidth="1"/>
    <col min="5639" max="5639" width="20.140625" style="1" customWidth="1"/>
    <col min="5640" max="5640" width="19" style="1" customWidth="1"/>
    <col min="5641" max="5888" width="9.140625" style="1"/>
    <col min="5889" max="5889" width="55.140625" style="1" customWidth="1"/>
    <col min="5890" max="5890" width="12.5703125" style="1" customWidth="1"/>
    <col min="5891" max="5891" width="17.140625" style="1" customWidth="1"/>
    <col min="5892" max="5892" width="19.140625" style="1" customWidth="1"/>
    <col min="5893" max="5893" width="17.85546875" style="1" customWidth="1"/>
    <col min="5894" max="5894" width="13" style="1" customWidth="1"/>
    <col min="5895" max="5895" width="20.140625" style="1" customWidth="1"/>
    <col min="5896" max="5896" width="19" style="1" customWidth="1"/>
    <col min="5897" max="6144" width="9.140625" style="1"/>
    <col min="6145" max="6145" width="55.140625" style="1" customWidth="1"/>
    <col min="6146" max="6146" width="12.5703125" style="1" customWidth="1"/>
    <col min="6147" max="6147" width="17.140625" style="1" customWidth="1"/>
    <col min="6148" max="6148" width="19.140625" style="1" customWidth="1"/>
    <col min="6149" max="6149" width="17.85546875" style="1" customWidth="1"/>
    <col min="6150" max="6150" width="13" style="1" customWidth="1"/>
    <col min="6151" max="6151" width="20.140625" style="1" customWidth="1"/>
    <col min="6152" max="6152" width="19" style="1" customWidth="1"/>
    <col min="6153" max="6400" width="9.140625" style="1"/>
    <col min="6401" max="6401" width="55.140625" style="1" customWidth="1"/>
    <col min="6402" max="6402" width="12.5703125" style="1" customWidth="1"/>
    <col min="6403" max="6403" width="17.140625" style="1" customWidth="1"/>
    <col min="6404" max="6404" width="19.140625" style="1" customWidth="1"/>
    <col min="6405" max="6405" width="17.85546875" style="1" customWidth="1"/>
    <col min="6406" max="6406" width="13" style="1" customWidth="1"/>
    <col min="6407" max="6407" width="20.140625" style="1" customWidth="1"/>
    <col min="6408" max="6408" width="19" style="1" customWidth="1"/>
    <col min="6409" max="6656" width="9.140625" style="1"/>
    <col min="6657" max="6657" width="55.140625" style="1" customWidth="1"/>
    <col min="6658" max="6658" width="12.5703125" style="1" customWidth="1"/>
    <col min="6659" max="6659" width="17.140625" style="1" customWidth="1"/>
    <col min="6660" max="6660" width="19.140625" style="1" customWidth="1"/>
    <col min="6661" max="6661" width="17.85546875" style="1" customWidth="1"/>
    <col min="6662" max="6662" width="13" style="1" customWidth="1"/>
    <col min="6663" max="6663" width="20.140625" style="1" customWidth="1"/>
    <col min="6664" max="6664" width="19" style="1" customWidth="1"/>
    <col min="6665" max="6912" width="9.140625" style="1"/>
    <col min="6913" max="6913" width="55.140625" style="1" customWidth="1"/>
    <col min="6914" max="6914" width="12.5703125" style="1" customWidth="1"/>
    <col min="6915" max="6915" width="17.140625" style="1" customWidth="1"/>
    <col min="6916" max="6916" width="19.140625" style="1" customWidth="1"/>
    <col min="6917" max="6917" width="17.85546875" style="1" customWidth="1"/>
    <col min="6918" max="6918" width="13" style="1" customWidth="1"/>
    <col min="6919" max="6919" width="20.140625" style="1" customWidth="1"/>
    <col min="6920" max="6920" width="19" style="1" customWidth="1"/>
    <col min="6921" max="7168" width="9.140625" style="1"/>
    <col min="7169" max="7169" width="55.140625" style="1" customWidth="1"/>
    <col min="7170" max="7170" width="12.5703125" style="1" customWidth="1"/>
    <col min="7171" max="7171" width="17.140625" style="1" customWidth="1"/>
    <col min="7172" max="7172" width="19.140625" style="1" customWidth="1"/>
    <col min="7173" max="7173" width="17.85546875" style="1" customWidth="1"/>
    <col min="7174" max="7174" width="13" style="1" customWidth="1"/>
    <col min="7175" max="7175" width="20.140625" style="1" customWidth="1"/>
    <col min="7176" max="7176" width="19" style="1" customWidth="1"/>
    <col min="7177" max="7424" width="9.140625" style="1"/>
    <col min="7425" max="7425" width="55.140625" style="1" customWidth="1"/>
    <col min="7426" max="7426" width="12.5703125" style="1" customWidth="1"/>
    <col min="7427" max="7427" width="17.140625" style="1" customWidth="1"/>
    <col min="7428" max="7428" width="19.140625" style="1" customWidth="1"/>
    <col min="7429" max="7429" width="17.85546875" style="1" customWidth="1"/>
    <col min="7430" max="7430" width="13" style="1" customWidth="1"/>
    <col min="7431" max="7431" width="20.140625" style="1" customWidth="1"/>
    <col min="7432" max="7432" width="19" style="1" customWidth="1"/>
    <col min="7433" max="7680" width="9.140625" style="1"/>
    <col min="7681" max="7681" width="55.140625" style="1" customWidth="1"/>
    <col min="7682" max="7682" width="12.5703125" style="1" customWidth="1"/>
    <col min="7683" max="7683" width="17.140625" style="1" customWidth="1"/>
    <col min="7684" max="7684" width="19.140625" style="1" customWidth="1"/>
    <col min="7685" max="7685" width="17.85546875" style="1" customWidth="1"/>
    <col min="7686" max="7686" width="13" style="1" customWidth="1"/>
    <col min="7687" max="7687" width="20.140625" style="1" customWidth="1"/>
    <col min="7688" max="7688" width="19" style="1" customWidth="1"/>
    <col min="7689" max="7936" width="9.140625" style="1"/>
    <col min="7937" max="7937" width="55.140625" style="1" customWidth="1"/>
    <col min="7938" max="7938" width="12.5703125" style="1" customWidth="1"/>
    <col min="7939" max="7939" width="17.140625" style="1" customWidth="1"/>
    <col min="7940" max="7940" width="19.140625" style="1" customWidth="1"/>
    <col min="7941" max="7941" width="17.85546875" style="1" customWidth="1"/>
    <col min="7942" max="7942" width="13" style="1" customWidth="1"/>
    <col min="7943" max="7943" width="20.140625" style="1" customWidth="1"/>
    <col min="7944" max="7944" width="19" style="1" customWidth="1"/>
    <col min="7945" max="8192" width="9.140625" style="1"/>
    <col min="8193" max="8193" width="55.140625" style="1" customWidth="1"/>
    <col min="8194" max="8194" width="12.5703125" style="1" customWidth="1"/>
    <col min="8195" max="8195" width="17.140625" style="1" customWidth="1"/>
    <col min="8196" max="8196" width="19.140625" style="1" customWidth="1"/>
    <col min="8197" max="8197" width="17.85546875" style="1" customWidth="1"/>
    <col min="8198" max="8198" width="13" style="1" customWidth="1"/>
    <col min="8199" max="8199" width="20.140625" style="1" customWidth="1"/>
    <col min="8200" max="8200" width="19" style="1" customWidth="1"/>
    <col min="8201" max="8448" width="9.140625" style="1"/>
    <col min="8449" max="8449" width="55.140625" style="1" customWidth="1"/>
    <col min="8450" max="8450" width="12.5703125" style="1" customWidth="1"/>
    <col min="8451" max="8451" width="17.140625" style="1" customWidth="1"/>
    <col min="8452" max="8452" width="19.140625" style="1" customWidth="1"/>
    <col min="8453" max="8453" width="17.85546875" style="1" customWidth="1"/>
    <col min="8454" max="8454" width="13" style="1" customWidth="1"/>
    <col min="8455" max="8455" width="20.140625" style="1" customWidth="1"/>
    <col min="8456" max="8456" width="19" style="1" customWidth="1"/>
    <col min="8457" max="8704" width="9.140625" style="1"/>
    <col min="8705" max="8705" width="55.140625" style="1" customWidth="1"/>
    <col min="8706" max="8706" width="12.5703125" style="1" customWidth="1"/>
    <col min="8707" max="8707" width="17.140625" style="1" customWidth="1"/>
    <col min="8708" max="8708" width="19.140625" style="1" customWidth="1"/>
    <col min="8709" max="8709" width="17.85546875" style="1" customWidth="1"/>
    <col min="8710" max="8710" width="13" style="1" customWidth="1"/>
    <col min="8711" max="8711" width="20.140625" style="1" customWidth="1"/>
    <col min="8712" max="8712" width="19" style="1" customWidth="1"/>
    <col min="8713" max="8960" width="9.140625" style="1"/>
    <col min="8961" max="8961" width="55.140625" style="1" customWidth="1"/>
    <col min="8962" max="8962" width="12.5703125" style="1" customWidth="1"/>
    <col min="8963" max="8963" width="17.140625" style="1" customWidth="1"/>
    <col min="8964" max="8964" width="19.140625" style="1" customWidth="1"/>
    <col min="8965" max="8965" width="17.85546875" style="1" customWidth="1"/>
    <col min="8966" max="8966" width="13" style="1" customWidth="1"/>
    <col min="8967" max="8967" width="20.140625" style="1" customWidth="1"/>
    <col min="8968" max="8968" width="19" style="1" customWidth="1"/>
    <col min="8969" max="9216" width="9.140625" style="1"/>
    <col min="9217" max="9217" width="55.140625" style="1" customWidth="1"/>
    <col min="9218" max="9218" width="12.5703125" style="1" customWidth="1"/>
    <col min="9219" max="9219" width="17.140625" style="1" customWidth="1"/>
    <col min="9220" max="9220" width="19.140625" style="1" customWidth="1"/>
    <col min="9221" max="9221" width="17.85546875" style="1" customWidth="1"/>
    <col min="9222" max="9222" width="13" style="1" customWidth="1"/>
    <col min="9223" max="9223" width="20.140625" style="1" customWidth="1"/>
    <col min="9224" max="9224" width="19" style="1" customWidth="1"/>
    <col min="9225" max="9472" width="9.140625" style="1"/>
    <col min="9473" max="9473" width="55.140625" style="1" customWidth="1"/>
    <col min="9474" max="9474" width="12.5703125" style="1" customWidth="1"/>
    <col min="9475" max="9475" width="17.140625" style="1" customWidth="1"/>
    <col min="9476" max="9476" width="19.140625" style="1" customWidth="1"/>
    <col min="9477" max="9477" width="17.85546875" style="1" customWidth="1"/>
    <col min="9478" max="9478" width="13" style="1" customWidth="1"/>
    <col min="9479" max="9479" width="20.140625" style="1" customWidth="1"/>
    <col min="9480" max="9480" width="19" style="1" customWidth="1"/>
    <col min="9481" max="9728" width="9.140625" style="1"/>
    <col min="9729" max="9729" width="55.140625" style="1" customWidth="1"/>
    <col min="9730" max="9730" width="12.5703125" style="1" customWidth="1"/>
    <col min="9731" max="9731" width="17.140625" style="1" customWidth="1"/>
    <col min="9732" max="9732" width="19.140625" style="1" customWidth="1"/>
    <col min="9733" max="9733" width="17.85546875" style="1" customWidth="1"/>
    <col min="9734" max="9734" width="13" style="1" customWidth="1"/>
    <col min="9735" max="9735" width="20.140625" style="1" customWidth="1"/>
    <col min="9736" max="9736" width="19" style="1" customWidth="1"/>
    <col min="9737" max="9984" width="9.140625" style="1"/>
    <col min="9985" max="9985" width="55.140625" style="1" customWidth="1"/>
    <col min="9986" max="9986" width="12.5703125" style="1" customWidth="1"/>
    <col min="9987" max="9987" width="17.140625" style="1" customWidth="1"/>
    <col min="9988" max="9988" width="19.140625" style="1" customWidth="1"/>
    <col min="9989" max="9989" width="17.85546875" style="1" customWidth="1"/>
    <col min="9990" max="9990" width="13" style="1" customWidth="1"/>
    <col min="9991" max="9991" width="20.140625" style="1" customWidth="1"/>
    <col min="9992" max="9992" width="19" style="1" customWidth="1"/>
    <col min="9993" max="10240" width="9.140625" style="1"/>
    <col min="10241" max="10241" width="55.140625" style="1" customWidth="1"/>
    <col min="10242" max="10242" width="12.5703125" style="1" customWidth="1"/>
    <col min="10243" max="10243" width="17.140625" style="1" customWidth="1"/>
    <col min="10244" max="10244" width="19.140625" style="1" customWidth="1"/>
    <col min="10245" max="10245" width="17.85546875" style="1" customWidth="1"/>
    <col min="10246" max="10246" width="13" style="1" customWidth="1"/>
    <col min="10247" max="10247" width="20.140625" style="1" customWidth="1"/>
    <col min="10248" max="10248" width="19" style="1" customWidth="1"/>
    <col min="10249" max="10496" width="9.140625" style="1"/>
    <col min="10497" max="10497" width="55.140625" style="1" customWidth="1"/>
    <col min="10498" max="10498" width="12.5703125" style="1" customWidth="1"/>
    <col min="10499" max="10499" width="17.140625" style="1" customWidth="1"/>
    <col min="10500" max="10500" width="19.140625" style="1" customWidth="1"/>
    <col min="10501" max="10501" width="17.85546875" style="1" customWidth="1"/>
    <col min="10502" max="10502" width="13" style="1" customWidth="1"/>
    <col min="10503" max="10503" width="20.140625" style="1" customWidth="1"/>
    <col min="10504" max="10504" width="19" style="1" customWidth="1"/>
    <col min="10505" max="10752" width="9.140625" style="1"/>
    <col min="10753" max="10753" width="55.140625" style="1" customWidth="1"/>
    <col min="10754" max="10754" width="12.5703125" style="1" customWidth="1"/>
    <col min="10755" max="10755" width="17.140625" style="1" customWidth="1"/>
    <col min="10756" max="10756" width="19.140625" style="1" customWidth="1"/>
    <col min="10757" max="10757" width="17.85546875" style="1" customWidth="1"/>
    <col min="10758" max="10758" width="13" style="1" customWidth="1"/>
    <col min="10759" max="10759" width="20.140625" style="1" customWidth="1"/>
    <col min="10760" max="10760" width="19" style="1" customWidth="1"/>
    <col min="10761" max="11008" width="9.140625" style="1"/>
    <col min="11009" max="11009" width="55.140625" style="1" customWidth="1"/>
    <col min="11010" max="11010" width="12.5703125" style="1" customWidth="1"/>
    <col min="11011" max="11011" width="17.140625" style="1" customWidth="1"/>
    <col min="11012" max="11012" width="19.140625" style="1" customWidth="1"/>
    <col min="11013" max="11013" width="17.85546875" style="1" customWidth="1"/>
    <col min="11014" max="11014" width="13" style="1" customWidth="1"/>
    <col min="11015" max="11015" width="20.140625" style="1" customWidth="1"/>
    <col min="11016" max="11016" width="19" style="1" customWidth="1"/>
    <col min="11017" max="11264" width="9.140625" style="1"/>
    <col min="11265" max="11265" width="55.140625" style="1" customWidth="1"/>
    <col min="11266" max="11266" width="12.5703125" style="1" customWidth="1"/>
    <col min="11267" max="11267" width="17.140625" style="1" customWidth="1"/>
    <col min="11268" max="11268" width="19.140625" style="1" customWidth="1"/>
    <col min="11269" max="11269" width="17.85546875" style="1" customWidth="1"/>
    <col min="11270" max="11270" width="13" style="1" customWidth="1"/>
    <col min="11271" max="11271" width="20.140625" style="1" customWidth="1"/>
    <col min="11272" max="11272" width="19" style="1" customWidth="1"/>
    <col min="11273" max="11520" width="9.140625" style="1"/>
    <col min="11521" max="11521" width="55.140625" style="1" customWidth="1"/>
    <col min="11522" max="11522" width="12.5703125" style="1" customWidth="1"/>
    <col min="11523" max="11523" width="17.140625" style="1" customWidth="1"/>
    <col min="11524" max="11524" width="19.140625" style="1" customWidth="1"/>
    <col min="11525" max="11525" width="17.85546875" style="1" customWidth="1"/>
    <col min="11526" max="11526" width="13" style="1" customWidth="1"/>
    <col min="11527" max="11527" width="20.140625" style="1" customWidth="1"/>
    <col min="11528" max="11528" width="19" style="1" customWidth="1"/>
    <col min="11529" max="11776" width="9.140625" style="1"/>
    <col min="11777" max="11777" width="55.140625" style="1" customWidth="1"/>
    <col min="11778" max="11778" width="12.5703125" style="1" customWidth="1"/>
    <col min="11779" max="11779" width="17.140625" style="1" customWidth="1"/>
    <col min="11780" max="11780" width="19.140625" style="1" customWidth="1"/>
    <col min="11781" max="11781" width="17.85546875" style="1" customWidth="1"/>
    <col min="11782" max="11782" width="13" style="1" customWidth="1"/>
    <col min="11783" max="11783" width="20.140625" style="1" customWidth="1"/>
    <col min="11784" max="11784" width="19" style="1" customWidth="1"/>
    <col min="11785" max="12032" width="9.140625" style="1"/>
    <col min="12033" max="12033" width="55.140625" style="1" customWidth="1"/>
    <col min="12034" max="12034" width="12.5703125" style="1" customWidth="1"/>
    <col min="12035" max="12035" width="17.140625" style="1" customWidth="1"/>
    <col min="12036" max="12036" width="19.140625" style="1" customWidth="1"/>
    <col min="12037" max="12037" width="17.85546875" style="1" customWidth="1"/>
    <col min="12038" max="12038" width="13" style="1" customWidth="1"/>
    <col min="12039" max="12039" width="20.140625" style="1" customWidth="1"/>
    <col min="12040" max="12040" width="19" style="1" customWidth="1"/>
    <col min="12041" max="12288" width="9.140625" style="1"/>
    <col min="12289" max="12289" width="55.140625" style="1" customWidth="1"/>
    <col min="12290" max="12290" width="12.5703125" style="1" customWidth="1"/>
    <col min="12291" max="12291" width="17.140625" style="1" customWidth="1"/>
    <col min="12292" max="12292" width="19.140625" style="1" customWidth="1"/>
    <col min="12293" max="12293" width="17.85546875" style="1" customWidth="1"/>
    <col min="12294" max="12294" width="13" style="1" customWidth="1"/>
    <col min="12295" max="12295" width="20.140625" style="1" customWidth="1"/>
    <col min="12296" max="12296" width="19" style="1" customWidth="1"/>
    <col min="12297" max="12544" width="9.140625" style="1"/>
    <col min="12545" max="12545" width="55.140625" style="1" customWidth="1"/>
    <col min="12546" max="12546" width="12.5703125" style="1" customWidth="1"/>
    <col min="12547" max="12547" width="17.140625" style="1" customWidth="1"/>
    <col min="12548" max="12548" width="19.140625" style="1" customWidth="1"/>
    <col min="12549" max="12549" width="17.85546875" style="1" customWidth="1"/>
    <col min="12550" max="12550" width="13" style="1" customWidth="1"/>
    <col min="12551" max="12551" width="20.140625" style="1" customWidth="1"/>
    <col min="12552" max="12552" width="19" style="1" customWidth="1"/>
    <col min="12553" max="12800" width="9.140625" style="1"/>
    <col min="12801" max="12801" width="55.140625" style="1" customWidth="1"/>
    <col min="12802" max="12802" width="12.5703125" style="1" customWidth="1"/>
    <col min="12803" max="12803" width="17.140625" style="1" customWidth="1"/>
    <col min="12804" max="12804" width="19.140625" style="1" customWidth="1"/>
    <col min="12805" max="12805" width="17.85546875" style="1" customWidth="1"/>
    <col min="12806" max="12806" width="13" style="1" customWidth="1"/>
    <col min="12807" max="12807" width="20.140625" style="1" customWidth="1"/>
    <col min="12808" max="12808" width="19" style="1" customWidth="1"/>
    <col min="12809" max="13056" width="9.140625" style="1"/>
    <col min="13057" max="13057" width="55.140625" style="1" customWidth="1"/>
    <col min="13058" max="13058" width="12.5703125" style="1" customWidth="1"/>
    <col min="13059" max="13059" width="17.140625" style="1" customWidth="1"/>
    <col min="13060" max="13060" width="19.140625" style="1" customWidth="1"/>
    <col min="13061" max="13061" width="17.85546875" style="1" customWidth="1"/>
    <col min="13062" max="13062" width="13" style="1" customWidth="1"/>
    <col min="13063" max="13063" width="20.140625" style="1" customWidth="1"/>
    <col min="13064" max="13064" width="19" style="1" customWidth="1"/>
    <col min="13065" max="13312" width="9.140625" style="1"/>
    <col min="13313" max="13313" width="55.140625" style="1" customWidth="1"/>
    <col min="13314" max="13314" width="12.5703125" style="1" customWidth="1"/>
    <col min="13315" max="13315" width="17.140625" style="1" customWidth="1"/>
    <col min="13316" max="13316" width="19.140625" style="1" customWidth="1"/>
    <col min="13317" max="13317" width="17.85546875" style="1" customWidth="1"/>
    <col min="13318" max="13318" width="13" style="1" customWidth="1"/>
    <col min="13319" max="13319" width="20.140625" style="1" customWidth="1"/>
    <col min="13320" max="13320" width="19" style="1" customWidth="1"/>
    <col min="13321" max="13568" width="9.140625" style="1"/>
    <col min="13569" max="13569" width="55.140625" style="1" customWidth="1"/>
    <col min="13570" max="13570" width="12.5703125" style="1" customWidth="1"/>
    <col min="13571" max="13571" width="17.140625" style="1" customWidth="1"/>
    <col min="13572" max="13572" width="19.140625" style="1" customWidth="1"/>
    <col min="13573" max="13573" width="17.85546875" style="1" customWidth="1"/>
    <col min="13574" max="13574" width="13" style="1" customWidth="1"/>
    <col min="13575" max="13575" width="20.140625" style="1" customWidth="1"/>
    <col min="13576" max="13576" width="19" style="1" customWidth="1"/>
    <col min="13577" max="13824" width="9.140625" style="1"/>
    <col min="13825" max="13825" width="55.140625" style="1" customWidth="1"/>
    <col min="13826" max="13826" width="12.5703125" style="1" customWidth="1"/>
    <col min="13827" max="13827" width="17.140625" style="1" customWidth="1"/>
    <col min="13828" max="13828" width="19.140625" style="1" customWidth="1"/>
    <col min="13829" max="13829" width="17.85546875" style="1" customWidth="1"/>
    <col min="13830" max="13830" width="13" style="1" customWidth="1"/>
    <col min="13831" max="13831" width="20.140625" style="1" customWidth="1"/>
    <col min="13832" max="13832" width="19" style="1" customWidth="1"/>
    <col min="13833" max="14080" width="9.140625" style="1"/>
    <col min="14081" max="14081" width="55.140625" style="1" customWidth="1"/>
    <col min="14082" max="14082" width="12.5703125" style="1" customWidth="1"/>
    <col min="14083" max="14083" width="17.140625" style="1" customWidth="1"/>
    <col min="14084" max="14084" width="19.140625" style="1" customWidth="1"/>
    <col min="14085" max="14085" width="17.85546875" style="1" customWidth="1"/>
    <col min="14086" max="14086" width="13" style="1" customWidth="1"/>
    <col min="14087" max="14087" width="20.140625" style="1" customWidth="1"/>
    <col min="14088" max="14088" width="19" style="1" customWidth="1"/>
    <col min="14089" max="14336" width="9.140625" style="1"/>
    <col min="14337" max="14337" width="55.140625" style="1" customWidth="1"/>
    <col min="14338" max="14338" width="12.5703125" style="1" customWidth="1"/>
    <col min="14339" max="14339" width="17.140625" style="1" customWidth="1"/>
    <col min="14340" max="14340" width="19.140625" style="1" customWidth="1"/>
    <col min="14341" max="14341" width="17.85546875" style="1" customWidth="1"/>
    <col min="14342" max="14342" width="13" style="1" customWidth="1"/>
    <col min="14343" max="14343" width="20.140625" style="1" customWidth="1"/>
    <col min="14344" max="14344" width="19" style="1" customWidth="1"/>
    <col min="14345" max="14592" width="9.140625" style="1"/>
    <col min="14593" max="14593" width="55.140625" style="1" customWidth="1"/>
    <col min="14594" max="14594" width="12.5703125" style="1" customWidth="1"/>
    <col min="14595" max="14595" width="17.140625" style="1" customWidth="1"/>
    <col min="14596" max="14596" width="19.140625" style="1" customWidth="1"/>
    <col min="14597" max="14597" width="17.85546875" style="1" customWidth="1"/>
    <col min="14598" max="14598" width="13" style="1" customWidth="1"/>
    <col min="14599" max="14599" width="20.140625" style="1" customWidth="1"/>
    <col min="14600" max="14600" width="19" style="1" customWidth="1"/>
    <col min="14601" max="14848" width="9.140625" style="1"/>
    <col min="14849" max="14849" width="55.140625" style="1" customWidth="1"/>
    <col min="14850" max="14850" width="12.5703125" style="1" customWidth="1"/>
    <col min="14851" max="14851" width="17.140625" style="1" customWidth="1"/>
    <col min="14852" max="14852" width="19.140625" style="1" customWidth="1"/>
    <col min="14853" max="14853" width="17.85546875" style="1" customWidth="1"/>
    <col min="14854" max="14854" width="13" style="1" customWidth="1"/>
    <col min="14855" max="14855" width="20.140625" style="1" customWidth="1"/>
    <col min="14856" max="14856" width="19" style="1" customWidth="1"/>
    <col min="14857" max="15104" width="9.140625" style="1"/>
    <col min="15105" max="15105" width="55.140625" style="1" customWidth="1"/>
    <col min="15106" max="15106" width="12.5703125" style="1" customWidth="1"/>
    <col min="15107" max="15107" width="17.140625" style="1" customWidth="1"/>
    <col min="15108" max="15108" width="19.140625" style="1" customWidth="1"/>
    <col min="15109" max="15109" width="17.85546875" style="1" customWidth="1"/>
    <col min="15110" max="15110" width="13" style="1" customWidth="1"/>
    <col min="15111" max="15111" width="20.140625" style="1" customWidth="1"/>
    <col min="15112" max="15112" width="19" style="1" customWidth="1"/>
    <col min="15113" max="15360" width="9.140625" style="1"/>
    <col min="15361" max="15361" width="55.140625" style="1" customWidth="1"/>
    <col min="15362" max="15362" width="12.5703125" style="1" customWidth="1"/>
    <col min="15363" max="15363" width="17.140625" style="1" customWidth="1"/>
    <col min="15364" max="15364" width="19.140625" style="1" customWidth="1"/>
    <col min="15365" max="15365" width="17.85546875" style="1" customWidth="1"/>
    <col min="15366" max="15366" width="13" style="1" customWidth="1"/>
    <col min="15367" max="15367" width="20.140625" style="1" customWidth="1"/>
    <col min="15368" max="15368" width="19" style="1" customWidth="1"/>
    <col min="15369" max="15616" width="9.140625" style="1"/>
    <col min="15617" max="15617" width="55.140625" style="1" customWidth="1"/>
    <col min="15618" max="15618" width="12.5703125" style="1" customWidth="1"/>
    <col min="15619" max="15619" width="17.140625" style="1" customWidth="1"/>
    <col min="15620" max="15620" width="19.140625" style="1" customWidth="1"/>
    <col min="15621" max="15621" width="17.85546875" style="1" customWidth="1"/>
    <col min="15622" max="15622" width="13" style="1" customWidth="1"/>
    <col min="15623" max="15623" width="20.140625" style="1" customWidth="1"/>
    <col min="15624" max="15624" width="19" style="1" customWidth="1"/>
    <col min="15625" max="15872" width="9.140625" style="1"/>
    <col min="15873" max="15873" width="55.140625" style="1" customWidth="1"/>
    <col min="15874" max="15874" width="12.5703125" style="1" customWidth="1"/>
    <col min="15875" max="15875" width="17.140625" style="1" customWidth="1"/>
    <col min="15876" max="15876" width="19.140625" style="1" customWidth="1"/>
    <col min="15877" max="15877" width="17.85546875" style="1" customWidth="1"/>
    <col min="15878" max="15878" width="13" style="1" customWidth="1"/>
    <col min="15879" max="15879" width="20.140625" style="1" customWidth="1"/>
    <col min="15880" max="15880" width="19" style="1" customWidth="1"/>
    <col min="15881" max="16128" width="9.140625" style="1"/>
    <col min="16129" max="16129" width="55.140625" style="1" customWidth="1"/>
    <col min="16130" max="16130" width="12.5703125" style="1" customWidth="1"/>
    <col min="16131" max="16131" width="17.140625" style="1" customWidth="1"/>
    <col min="16132" max="16132" width="19.140625" style="1" customWidth="1"/>
    <col min="16133" max="16133" width="17.85546875" style="1" customWidth="1"/>
    <col min="16134" max="16134" width="13" style="1" customWidth="1"/>
    <col min="16135" max="16135" width="20.140625" style="1" customWidth="1"/>
    <col min="16136" max="16136" width="19" style="1" customWidth="1"/>
    <col min="16137" max="16384" width="9.140625" style="1"/>
  </cols>
  <sheetData>
    <row r="1" spans="1:8" x14ac:dyDescent="0.25">
      <c r="E1" s="4"/>
      <c r="F1" s="4"/>
      <c r="G1" s="4"/>
      <c r="H1" s="4"/>
    </row>
    <row r="2" spans="1:8" x14ac:dyDescent="0.25">
      <c r="A2" s="1" t="s">
        <v>0</v>
      </c>
      <c r="E2" s="1" t="s">
        <v>1</v>
      </c>
    </row>
    <row r="3" spans="1:8" x14ac:dyDescent="0.25">
      <c r="A3" s="5" t="s">
        <v>2</v>
      </c>
      <c r="C3" s="87" t="s">
        <v>3</v>
      </c>
      <c r="D3" s="87"/>
      <c r="E3" s="87"/>
      <c r="F3" s="87"/>
    </row>
    <row r="4" spans="1:8" x14ac:dyDescent="0.25">
      <c r="A4" s="1" t="s">
        <v>4</v>
      </c>
      <c r="C4" s="87" t="s">
        <v>5</v>
      </c>
      <c r="D4" s="87"/>
      <c r="E4" s="87"/>
      <c r="F4" s="87"/>
    </row>
    <row r="5" spans="1:8" x14ac:dyDescent="0.25">
      <c r="A5" s="6"/>
      <c r="E5" s="87"/>
      <c r="F5" s="87"/>
    </row>
    <row r="6" spans="1:8" x14ac:dyDescent="0.25">
      <c r="B6" s="7"/>
      <c r="C6" s="7"/>
      <c r="D6" s="8"/>
      <c r="E6" s="88" t="s">
        <v>6</v>
      </c>
      <c r="F6" s="88"/>
      <c r="G6" s="9"/>
    </row>
    <row r="7" spans="1:8" x14ac:dyDescent="0.25">
      <c r="A7" s="10" t="s">
        <v>7</v>
      </c>
      <c r="B7" s="89" t="s">
        <v>8</v>
      </c>
      <c r="C7" s="89"/>
      <c r="D7" s="89"/>
      <c r="E7" s="11" t="s">
        <v>9</v>
      </c>
      <c r="F7" s="12">
        <v>37681065</v>
      </c>
      <c r="G7" s="13"/>
      <c r="H7" s="2"/>
    </row>
    <row r="8" spans="1:8" x14ac:dyDescent="0.25">
      <c r="A8" s="10" t="s">
        <v>10</v>
      </c>
      <c r="B8" s="86" t="s">
        <v>11</v>
      </c>
      <c r="C8" s="86"/>
      <c r="D8" s="86"/>
      <c r="E8" s="11" t="s">
        <v>12</v>
      </c>
      <c r="F8" s="12">
        <v>150</v>
      </c>
      <c r="G8" s="2"/>
      <c r="H8" s="2"/>
    </row>
    <row r="9" spans="1:8" x14ac:dyDescent="0.25">
      <c r="A9" s="10" t="s">
        <v>13</v>
      </c>
      <c r="B9" s="86" t="s">
        <v>14</v>
      </c>
      <c r="C9" s="86"/>
      <c r="D9" s="86"/>
      <c r="E9" s="11" t="s">
        <v>15</v>
      </c>
      <c r="F9" s="12"/>
      <c r="G9" s="2"/>
      <c r="H9" s="2"/>
    </row>
    <row r="10" spans="1:8" x14ac:dyDescent="0.25">
      <c r="A10" s="10" t="s">
        <v>16</v>
      </c>
      <c r="B10" s="90"/>
      <c r="C10" s="90"/>
      <c r="D10" s="90"/>
      <c r="E10" s="90"/>
      <c r="F10" s="14"/>
    </row>
    <row r="11" spans="1:8" x14ac:dyDescent="0.25">
      <c r="A11" s="10" t="s">
        <v>17</v>
      </c>
      <c r="B11" s="90" t="s">
        <v>18</v>
      </c>
      <c r="C11" s="90"/>
      <c r="D11" s="90"/>
      <c r="E11" s="90"/>
      <c r="F11" s="14"/>
    </row>
    <row r="12" spans="1:8" x14ac:dyDescent="0.25">
      <c r="A12" s="10" t="s">
        <v>19</v>
      </c>
      <c r="B12" s="91">
        <v>70</v>
      </c>
      <c r="C12" s="91"/>
      <c r="D12" s="91"/>
      <c r="E12" s="91"/>
      <c r="F12" s="15"/>
    </row>
    <row r="13" spans="1:8" x14ac:dyDescent="0.25">
      <c r="A13" s="10" t="s">
        <v>20</v>
      </c>
      <c r="B13" s="86" t="s">
        <v>21</v>
      </c>
      <c r="C13" s="86"/>
      <c r="D13" s="86"/>
      <c r="E13" s="86"/>
      <c r="F13" s="15"/>
    </row>
    <row r="14" spans="1:8" x14ac:dyDescent="0.25">
      <c r="A14" s="10" t="s">
        <v>22</v>
      </c>
      <c r="B14" s="86"/>
      <c r="C14" s="86"/>
      <c r="D14" s="86"/>
      <c r="E14" s="86"/>
      <c r="F14" s="14"/>
    </row>
    <row r="15" spans="1:8" x14ac:dyDescent="0.25">
      <c r="A15" s="10" t="s">
        <v>23</v>
      </c>
      <c r="B15" s="90" t="s">
        <v>24</v>
      </c>
      <c r="C15" s="90"/>
      <c r="D15" s="90"/>
      <c r="E15" s="90"/>
      <c r="F15" s="16"/>
    </row>
    <row r="17" spans="1:10" x14ac:dyDescent="0.25">
      <c r="A17" s="92" t="s">
        <v>25</v>
      </c>
      <c r="B17" s="92"/>
      <c r="C17" s="92"/>
      <c r="D17" s="92"/>
      <c r="E17" s="92"/>
      <c r="F17" s="92"/>
    </row>
    <row r="18" spans="1:10" ht="47.25" x14ac:dyDescent="0.25">
      <c r="A18" s="88" t="s">
        <v>26</v>
      </c>
      <c r="B18" s="93" t="s">
        <v>27</v>
      </c>
      <c r="C18" s="93" t="s">
        <v>28</v>
      </c>
      <c r="D18" s="94" t="s">
        <v>29</v>
      </c>
      <c r="E18" s="93" t="s">
        <v>30</v>
      </c>
      <c r="F18" s="17" t="s">
        <v>31</v>
      </c>
    </row>
    <row r="19" spans="1:10" ht="31.5" x14ac:dyDescent="0.25">
      <c r="A19" s="88"/>
      <c r="B19" s="93"/>
      <c r="C19" s="93"/>
      <c r="D19" s="94"/>
      <c r="E19" s="93"/>
      <c r="F19" s="18" t="s">
        <v>32</v>
      </c>
    </row>
    <row r="20" spans="1:10" x14ac:dyDescent="0.25">
      <c r="A20" s="19">
        <v>1</v>
      </c>
      <c r="B20" s="17">
        <v>2</v>
      </c>
      <c r="C20" s="17">
        <v>3</v>
      </c>
      <c r="D20" s="20">
        <v>4</v>
      </c>
      <c r="E20" s="17">
        <v>5</v>
      </c>
      <c r="F20" s="17">
        <v>6</v>
      </c>
    </row>
    <row r="21" spans="1:10" x14ac:dyDescent="0.25">
      <c r="A21" s="89" t="s">
        <v>33</v>
      </c>
      <c r="B21" s="89"/>
      <c r="C21" s="89"/>
      <c r="D21" s="89"/>
      <c r="E21" s="89"/>
      <c r="F21" s="89"/>
    </row>
    <row r="22" spans="1:10" s="25" customFormat="1" x14ac:dyDescent="0.25">
      <c r="A22" s="21" t="s">
        <v>34</v>
      </c>
      <c r="B22" s="22">
        <v>1000</v>
      </c>
      <c r="C22" s="23">
        <f>C23+C24+C27+C28</f>
        <v>24070040</v>
      </c>
      <c r="D22" s="23">
        <f>D23+D24+D27+D28</f>
        <v>19513332.670000002</v>
      </c>
      <c r="E22" s="24">
        <f t="shared" ref="E22:E35" si="0">D22-C22</f>
        <v>-4556707.3299999982</v>
      </c>
      <c r="F22" s="24">
        <f t="shared" ref="F22:F35" si="1">D22/C22*100</f>
        <v>81.068966524359752</v>
      </c>
    </row>
    <row r="23" spans="1:10" s="25" customFormat="1" x14ac:dyDescent="0.25">
      <c r="A23" s="26" t="s">
        <v>35</v>
      </c>
      <c r="B23" s="27">
        <v>1010</v>
      </c>
      <c r="C23" s="28">
        <v>13360040</v>
      </c>
      <c r="D23" s="28">
        <f>7230354.37+582000</f>
        <v>7812354.3700000001</v>
      </c>
      <c r="E23" s="24">
        <f t="shared" si="0"/>
        <v>-5547685.6299999999</v>
      </c>
      <c r="F23" s="24">
        <f t="shared" si="1"/>
        <v>58.475531285834471</v>
      </c>
    </row>
    <row r="24" spans="1:10" s="25" customFormat="1" ht="47.25" x14ac:dyDescent="0.25">
      <c r="A24" s="29" t="s">
        <v>36</v>
      </c>
      <c r="B24" s="27">
        <v>1020</v>
      </c>
      <c r="C24" s="28">
        <f>SUM(C25:C26)</f>
        <v>10495000</v>
      </c>
      <c r="D24" s="28">
        <f>SUM(D25:D26)</f>
        <v>9953059.1099999994</v>
      </c>
      <c r="E24" s="28">
        <f t="shared" si="0"/>
        <v>-541940.8900000006</v>
      </c>
      <c r="F24" s="24">
        <f t="shared" si="1"/>
        <v>94.836199237732245</v>
      </c>
      <c r="H24" s="30"/>
    </row>
    <row r="25" spans="1:10" s="25" customFormat="1" ht="31.5" x14ac:dyDescent="0.25">
      <c r="A25" s="31" t="s">
        <v>37</v>
      </c>
      <c r="B25" s="27">
        <v>1021</v>
      </c>
      <c r="C25" s="28">
        <v>8420000</v>
      </c>
      <c r="D25" s="24">
        <f>8008796.17-26370.94+138868.83-1200</f>
        <v>8120094.0599999996</v>
      </c>
      <c r="E25" s="28">
        <f t="shared" si="0"/>
        <v>-299905.94000000041</v>
      </c>
      <c r="F25" s="24">
        <f t="shared" si="1"/>
        <v>96.43817173396674</v>
      </c>
    </row>
    <row r="26" spans="1:10" s="25" customFormat="1" ht="31.5" x14ac:dyDescent="0.25">
      <c r="A26" s="31" t="s">
        <v>38</v>
      </c>
      <c r="B26" s="27">
        <v>1022</v>
      </c>
      <c r="C26" s="28">
        <v>2075000</v>
      </c>
      <c r="D26" s="24">
        <v>1832965.05</v>
      </c>
      <c r="E26" s="28">
        <f t="shared" si="0"/>
        <v>-242034.94999999995</v>
      </c>
      <c r="F26" s="24">
        <f t="shared" si="1"/>
        <v>88.33566506024097</v>
      </c>
      <c r="H26" s="30"/>
    </row>
    <row r="27" spans="1:10" s="25" customFormat="1" x14ac:dyDescent="0.25">
      <c r="A27" s="29" t="s">
        <v>39</v>
      </c>
      <c r="B27" s="32">
        <v>1030</v>
      </c>
      <c r="C27" s="28">
        <v>215000</v>
      </c>
      <c r="D27" s="28">
        <v>300000</v>
      </c>
      <c r="E27" s="24">
        <f t="shared" si="0"/>
        <v>85000</v>
      </c>
      <c r="F27" s="24">
        <f t="shared" si="1"/>
        <v>139.53488372093022</v>
      </c>
    </row>
    <row r="28" spans="1:10" s="25" customFormat="1" x14ac:dyDescent="0.25">
      <c r="A28" s="29" t="s">
        <v>40</v>
      </c>
      <c r="B28" s="33">
        <v>1040</v>
      </c>
      <c r="C28" s="28">
        <f>'[1]Зміни в липні за травень'!F30+'[1]Зміни в липні за травень'!G30</f>
        <v>0</v>
      </c>
      <c r="D28" s="34">
        <f>D29+D30+D31+D32+D33+D34</f>
        <v>1447919.19</v>
      </c>
      <c r="E28" s="28">
        <f t="shared" si="0"/>
        <v>1447919.19</v>
      </c>
      <c r="F28" s="35" t="s">
        <v>41</v>
      </c>
      <c r="G28" s="30"/>
      <c r="H28" s="30"/>
    </row>
    <row r="29" spans="1:10" s="25" customFormat="1" x14ac:dyDescent="0.25">
      <c r="A29" s="36" t="s">
        <v>42</v>
      </c>
      <c r="B29" s="20">
        <v>1041</v>
      </c>
      <c r="C29" s="28"/>
      <c r="D29" s="24"/>
      <c r="E29" s="24"/>
      <c r="F29" s="35"/>
      <c r="G29" s="30"/>
      <c r="H29" s="30"/>
    </row>
    <row r="30" spans="1:10" s="25" customFormat="1" x14ac:dyDescent="0.25">
      <c r="A30" s="37" t="s">
        <v>43</v>
      </c>
      <c r="B30" s="20">
        <v>1042</v>
      </c>
      <c r="C30" s="28">
        <f>'[1]Зміни в липні за травень'!F32+'[1]Зміни в липні за травень'!G32</f>
        <v>0</v>
      </c>
      <c r="D30" s="24"/>
      <c r="E30" s="24"/>
      <c r="F30" s="35"/>
      <c r="G30" s="30"/>
      <c r="H30" s="30"/>
    </row>
    <row r="31" spans="1:10" s="25" customFormat="1" ht="31.5" x14ac:dyDescent="0.25">
      <c r="A31" s="37" t="s">
        <v>44</v>
      </c>
      <c r="B31" s="20">
        <v>1043</v>
      </c>
      <c r="C31" s="28">
        <f>'[1]Зміни в липні за травень'!F33+'[1]Зміни в липні за травень'!G33</f>
        <v>0</v>
      </c>
      <c r="D31" s="24">
        <v>1447919.19</v>
      </c>
      <c r="E31" s="24"/>
      <c r="F31" s="35"/>
      <c r="G31" s="30"/>
      <c r="H31" s="30"/>
    </row>
    <row r="32" spans="1:10" s="25" customFormat="1" ht="31.5" x14ac:dyDescent="0.25">
      <c r="A32" s="38" t="s">
        <v>45</v>
      </c>
      <c r="B32" s="20">
        <v>1044</v>
      </c>
      <c r="C32" s="28">
        <f>'[1]Зміни в липні за травень'!F34+'[1]Зміни в липні за травень'!G34</f>
        <v>0</v>
      </c>
      <c r="D32" s="24"/>
      <c r="E32" s="24"/>
      <c r="F32" s="35"/>
      <c r="G32" s="30"/>
      <c r="H32" s="30"/>
      <c r="J32" s="30"/>
    </row>
    <row r="33" spans="1:9" s="25" customFormat="1" ht="31.5" x14ac:dyDescent="0.25">
      <c r="A33" s="37" t="s">
        <v>46</v>
      </c>
      <c r="B33" s="20">
        <v>1045</v>
      </c>
      <c r="C33" s="28">
        <f>'[1]Зміни в липні за травень'!F35+'[1]Зміни в липні за травень'!G35</f>
        <v>0</v>
      </c>
      <c r="D33" s="24"/>
      <c r="E33" s="24">
        <f t="shared" si="0"/>
        <v>0</v>
      </c>
      <c r="F33" s="35" t="s">
        <v>41</v>
      </c>
      <c r="G33" s="39"/>
    </row>
    <row r="34" spans="1:9" s="25" customFormat="1" x14ac:dyDescent="0.25">
      <c r="A34" s="37" t="s">
        <v>47</v>
      </c>
      <c r="B34" s="20">
        <v>1046</v>
      </c>
      <c r="C34" s="28">
        <f>'[1]Зміни в липні за травень'!F36+'[1]Зміни в липні за травень'!G36</f>
        <v>0</v>
      </c>
      <c r="D34" s="24"/>
      <c r="E34" s="24"/>
      <c r="F34" s="35"/>
      <c r="G34" s="39"/>
    </row>
    <row r="35" spans="1:9" s="25" customFormat="1" x14ac:dyDescent="0.25">
      <c r="A35" s="40" t="s">
        <v>48</v>
      </c>
      <c r="B35" s="41">
        <v>1050</v>
      </c>
      <c r="C35" s="34">
        <f>C22+C85</f>
        <v>22320874</v>
      </c>
      <c r="D35" s="34">
        <f>D22+D85</f>
        <v>17854489.5</v>
      </c>
      <c r="E35" s="24">
        <f t="shared" si="0"/>
        <v>-4466384.5</v>
      </c>
      <c r="F35" s="24">
        <f t="shared" si="1"/>
        <v>79.990100298043885</v>
      </c>
      <c r="G35" s="30"/>
    </row>
    <row r="36" spans="1:9" s="42" customFormat="1" x14ac:dyDescent="0.25">
      <c r="A36" s="98" t="s">
        <v>49</v>
      </c>
      <c r="B36" s="98"/>
      <c r="C36" s="98"/>
      <c r="D36" s="98"/>
      <c r="E36" s="98"/>
      <c r="F36" s="98"/>
    </row>
    <row r="37" spans="1:9" s="42" customFormat="1" x14ac:dyDescent="0.25">
      <c r="A37" s="26" t="s">
        <v>50</v>
      </c>
      <c r="B37" s="43">
        <v>2000</v>
      </c>
      <c r="C37" s="24">
        <f>-5284000-4688000</f>
        <v>-9972000</v>
      </c>
      <c r="D37" s="24">
        <f>-8074055.37-91003.18</f>
        <v>-8165058.5499999998</v>
      </c>
      <c r="E37" s="24">
        <f t="shared" ref="E37:E53" si="2">D37-C37</f>
        <v>1806941.4500000002</v>
      </c>
      <c r="F37" s="24">
        <f t="shared" ref="F37:F44" si="3">D37/C37*100</f>
        <v>81.879849077416765</v>
      </c>
    </row>
    <row r="38" spans="1:9" s="42" customFormat="1" x14ac:dyDescent="0.25">
      <c r="A38" s="26" t="s">
        <v>51</v>
      </c>
      <c r="B38" s="12">
        <v>2010</v>
      </c>
      <c r="C38" s="24">
        <f>-1162525-1031405</f>
        <v>-2193930</v>
      </c>
      <c r="D38" s="24">
        <v>-1755101.4</v>
      </c>
      <c r="E38" s="24">
        <f t="shared" si="2"/>
        <v>438828.60000000009</v>
      </c>
      <c r="F38" s="24">
        <f t="shared" si="3"/>
        <v>79.998058278978817</v>
      </c>
    </row>
    <row r="39" spans="1:9" s="44" customFormat="1" x14ac:dyDescent="0.25">
      <c r="A39" s="26" t="s">
        <v>52</v>
      </c>
      <c r="B39" s="12">
        <v>2020</v>
      </c>
      <c r="C39" s="24">
        <f>-2129000</f>
        <v>-2129000</v>
      </c>
      <c r="D39" s="24">
        <f>-1475479.18-5231.7</f>
        <v>-1480710.88</v>
      </c>
      <c r="E39" s="24">
        <f t="shared" si="2"/>
        <v>648289.12000000011</v>
      </c>
      <c r="F39" s="24">
        <f t="shared" si="3"/>
        <v>69.549595115077494</v>
      </c>
      <c r="G39" s="42"/>
      <c r="H39" s="42"/>
      <c r="I39" s="42"/>
    </row>
    <row r="40" spans="1:9" s="44" customFormat="1" x14ac:dyDescent="0.25">
      <c r="A40" s="26" t="s">
        <v>53</v>
      </c>
      <c r="B40" s="12">
        <v>2030</v>
      </c>
      <c r="C40" s="24">
        <f>-6625000</f>
        <v>-6625000</v>
      </c>
      <c r="D40" s="24">
        <f>-7346520.63</f>
        <v>-7346520.6299999999</v>
      </c>
      <c r="E40" s="24">
        <f t="shared" si="2"/>
        <v>-721520.62999999989</v>
      </c>
      <c r="F40" s="24">
        <f t="shared" si="3"/>
        <v>110.89087743396226</v>
      </c>
      <c r="G40" s="45"/>
      <c r="H40" s="42"/>
      <c r="I40" s="42"/>
    </row>
    <row r="41" spans="1:9" s="44" customFormat="1" x14ac:dyDescent="0.25">
      <c r="A41" s="26" t="s">
        <v>54</v>
      </c>
      <c r="B41" s="12">
        <v>2040</v>
      </c>
      <c r="C41" s="24"/>
      <c r="D41" s="24"/>
      <c r="E41" s="24">
        <f t="shared" si="2"/>
        <v>0</v>
      </c>
      <c r="F41" s="24">
        <v>0</v>
      </c>
      <c r="G41" s="42"/>
      <c r="H41" s="42"/>
      <c r="I41" s="42"/>
    </row>
    <row r="42" spans="1:9" s="44" customFormat="1" ht="31.5" x14ac:dyDescent="0.25">
      <c r="A42" s="26" t="s">
        <v>55</v>
      </c>
      <c r="B42" s="12">
        <v>2050</v>
      </c>
      <c r="C42" s="24">
        <f>+C43+C44+C45</f>
        <v>-47500</v>
      </c>
      <c r="D42" s="24">
        <f>D43+D44+D45</f>
        <v>-57946.7</v>
      </c>
      <c r="E42" s="24">
        <f t="shared" si="2"/>
        <v>-10446.699999999997</v>
      </c>
      <c r="F42" s="24">
        <f t="shared" si="3"/>
        <v>121.99305263157893</v>
      </c>
      <c r="G42" s="42"/>
      <c r="H42" s="42"/>
      <c r="I42" s="42"/>
    </row>
    <row r="43" spans="1:9" s="44" customFormat="1" x14ac:dyDescent="0.25">
      <c r="A43" s="46" t="s">
        <v>56</v>
      </c>
      <c r="B43" s="12">
        <v>2051</v>
      </c>
      <c r="C43" s="24"/>
      <c r="D43" s="24"/>
      <c r="E43" s="24">
        <f>D43-C43</f>
        <v>0</v>
      </c>
      <c r="F43" s="24">
        <v>0</v>
      </c>
      <c r="G43" s="42"/>
      <c r="H43" s="42"/>
      <c r="I43" s="42"/>
    </row>
    <row r="44" spans="1:9" s="44" customFormat="1" x14ac:dyDescent="0.25">
      <c r="A44" s="46" t="s">
        <v>57</v>
      </c>
      <c r="B44" s="12">
        <v>2052</v>
      </c>
      <c r="C44" s="24">
        <f>-23750-23750</f>
        <v>-47500</v>
      </c>
      <c r="D44" s="24">
        <v>-57946.7</v>
      </c>
      <c r="E44" s="24">
        <f t="shared" si="2"/>
        <v>-10446.699999999997</v>
      </c>
      <c r="F44" s="24">
        <f t="shared" si="3"/>
        <v>121.99305263157893</v>
      </c>
      <c r="G44" s="42"/>
      <c r="H44" s="42"/>
      <c r="I44" s="42"/>
    </row>
    <row r="45" spans="1:9" s="44" customFormat="1" x14ac:dyDescent="0.25">
      <c r="A45" s="46" t="s">
        <v>58</v>
      </c>
      <c r="B45" s="12">
        <v>2053</v>
      </c>
      <c r="C45" s="24"/>
      <c r="D45" s="24"/>
      <c r="E45" s="24">
        <f t="shared" si="2"/>
        <v>0</v>
      </c>
      <c r="F45" s="24">
        <v>0</v>
      </c>
      <c r="G45" s="42"/>
      <c r="H45" s="42"/>
      <c r="I45" s="42"/>
    </row>
    <row r="46" spans="1:9" s="44" customFormat="1" x14ac:dyDescent="0.25">
      <c r="A46" s="26" t="s">
        <v>59</v>
      </c>
      <c r="B46" s="12">
        <v>2060</v>
      </c>
      <c r="C46" s="24"/>
      <c r="D46" s="24"/>
      <c r="E46" s="24">
        <f t="shared" si="2"/>
        <v>0</v>
      </c>
      <c r="F46" s="24">
        <v>0</v>
      </c>
      <c r="G46" s="47"/>
      <c r="H46" s="42"/>
      <c r="I46" s="42"/>
    </row>
    <row r="47" spans="1:9" s="44" customFormat="1" x14ac:dyDescent="0.25">
      <c r="A47" s="26" t="s">
        <v>60</v>
      </c>
      <c r="B47" s="12">
        <v>2070</v>
      </c>
      <c r="C47" s="24">
        <f>-87500-87500</f>
        <v>-175000</v>
      </c>
      <c r="D47" s="24">
        <f>-59064.81-83963</f>
        <v>-143027.81</v>
      </c>
      <c r="E47" s="24">
        <f t="shared" si="2"/>
        <v>31972.190000000002</v>
      </c>
      <c r="F47" s="24">
        <f>D47/C47*100</f>
        <v>81.730177142857144</v>
      </c>
      <c r="G47" s="48"/>
      <c r="H47" s="42"/>
      <c r="I47" s="42"/>
    </row>
    <row r="48" spans="1:9" s="44" customFormat="1" x14ac:dyDescent="0.25">
      <c r="A48" s="26" t="s">
        <v>61</v>
      </c>
      <c r="B48" s="12">
        <v>2080</v>
      </c>
      <c r="C48" s="24">
        <f>-800000-800000</f>
        <v>-1600000</v>
      </c>
      <c r="D48" s="24">
        <v>-1350838.09</v>
      </c>
      <c r="E48" s="24">
        <f t="shared" si="2"/>
        <v>249161.90999999992</v>
      </c>
      <c r="F48" s="24">
        <f>D48/C48*100</f>
        <v>84.427380624999998</v>
      </c>
      <c r="G48" s="42"/>
      <c r="H48" s="42"/>
      <c r="I48" s="42"/>
    </row>
    <row r="49" spans="1:9" s="44" customFormat="1" x14ac:dyDescent="0.25">
      <c r="A49" s="26" t="s">
        <v>62</v>
      </c>
      <c r="B49" s="12">
        <v>2090</v>
      </c>
      <c r="C49" s="24">
        <v>-33000</v>
      </c>
      <c r="D49" s="24">
        <v>-33000</v>
      </c>
      <c r="E49" s="24">
        <f t="shared" si="2"/>
        <v>0</v>
      </c>
      <c r="F49" s="24">
        <f>D49/C49*100</f>
        <v>100</v>
      </c>
      <c r="G49" s="42"/>
      <c r="H49" s="42"/>
      <c r="I49" s="42"/>
    </row>
    <row r="50" spans="1:9" s="42" customFormat="1" x14ac:dyDescent="0.25">
      <c r="A50" s="29" t="s">
        <v>63</v>
      </c>
      <c r="B50" s="33">
        <v>2100</v>
      </c>
      <c r="C50" s="28">
        <f>SUM(C37:C42)+SUM(C46:C49)</f>
        <v>-22775430</v>
      </c>
      <c r="D50" s="28">
        <f>SUM(D37:D39)+SUM(D46:D49)+D40+D42</f>
        <v>-20332204.059999999</v>
      </c>
      <c r="E50" s="28">
        <f t="shared" si="2"/>
        <v>2443225.9400000013</v>
      </c>
      <c r="F50" s="28">
        <f>D50/C50*100</f>
        <v>89.272536500957386</v>
      </c>
    </row>
    <row r="51" spans="1:9" s="42" customFormat="1" x14ac:dyDescent="0.25">
      <c r="A51" s="99" t="s">
        <v>64</v>
      </c>
      <c r="B51" s="100"/>
      <c r="C51" s="100"/>
      <c r="D51" s="100"/>
      <c r="E51" s="100"/>
      <c r="F51" s="100"/>
    </row>
    <row r="52" spans="1:9" s="42" customFormat="1" x14ac:dyDescent="0.25">
      <c r="A52" s="49" t="s">
        <v>65</v>
      </c>
      <c r="B52" s="50">
        <v>3010</v>
      </c>
      <c r="C52" s="28">
        <f>SUM(C53)</f>
        <v>1098283</v>
      </c>
      <c r="D52" s="28">
        <f>SUM(D53)</f>
        <v>392786.44</v>
      </c>
      <c r="E52" s="51">
        <f t="shared" si="2"/>
        <v>-705496.56</v>
      </c>
      <c r="F52" s="51">
        <f>SUM(F53)</f>
        <v>35.763682038236041</v>
      </c>
    </row>
    <row r="53" spans="1:9" s="42" customFormat="1" ht="31.5" x14ac:dyDescent="0.25">
      <c r="A53" s="52" t="s">
        <v>66</v>
      </c>
      <c r="B53" s="53">
        <v>3012</v>
      </c>
      <c r="C53" s="54">
        <f>514283+584000</f>
        <v>1098283</v>
      </c>
      <c r="D53" s="55">
        <f>238021.44+134765+20000</f>
        <v>392786.44</v>
      </c>
      <c r="E53" s="51">
        <f t="shared" si="2"/>
        <v>-705496.56</v>
      </c>
      <c r="F53" s="56">
        <f>D53/C53*100</f>
        <v>35.763682038236041</v>
      </c>
    </row>
    <row r="54" spans="1:9" s="42" customFormat="1" x14ac:dyDescent="0.25">
      <c r="A54" s="52" t="s">
        <v>67</v>
      </c>
      <c r="B54" s="53">
        <v>3011</v>
      </c>
      <c r="C54" s="54"/>
      <c r="D54" s="55"/>
      <c r="E54" s="51"/>
      <c r="F54" s="56"/>
    </row>
    <row r="55" spans="1:9" s="42" customFormat="1" x14ac:dyDescent="0.25">
      <c r="A55" s="49" t="s">
        <v>68</v>
      </c>
      <c r="B55" s="57">
        <v>3020</v>
      </c>
      <c r="C55" s="51">
        <f>SUM(C56:C61)</f>
        <v>-1098283</v>
      </c>
      <c r="D55" s="28">
        <f>SUM(D56:D61)</f>
        <v>-392786.44</v>
      </c>
      <c r="E55" s="51">
        <f>D55-C55</f>
        <v>705496.56</v>
      </c>
      <c r="F55" s="56">
        <f>D55/C55*100</f>
        <v>35.763682038236041</v>
      </c>
      <c r="G55" s="47"/>
    </row>
    <row r="56" spans="1:9" s="42" customFormat="1" x14ac:dyDescent="0.25">
      <c r="A56" s="52" t="s">
        <v>69</v>
      </c>
      <c r="B56" s="58">
        <v>3021</v>
      </c>
      <c r="C56" s="54"/>
      <c r="D56" s="55"/>
      <c r="E56" s="51"/>
      <c r="F56" s="51"/>
    </row>
    <row r="57" spans="1:9" s="42" customFormat="1" x14ac:dyDescent="0.25">
      <c r="A57" s="52" t="s">
        <v>70</v>
      </c>
      <c r="B57" s="59">
        <v>3022</v>
      </c>
      <c r="C57" s="56">
        <v>-420000</v>
      </c>
      <c r="D57" s="24">
        <v>-20000</v>
      </c>
      <c r="E57" s="51">
        <f>D57-C57</f>
        <v>400000</v>
      </c>
      <c r="F57" s="60" t="s">
        <v>41</v>
      </c>
    </row>
    <row r="58" spans="1:9" s="42" customFormat="1" ht="31.5" x14ac:dyDescent="0.25">
      <c r="A58" s="52" t="s">
        <v>71</v>
      </c>
      <c r="B58" s="58">
        <v>3023</v>
      </c>
      <c r="C58" s="56">
        <v>-164000</v>
      </c>
      <c r="D58" s="24">
        <v>-134765</v>
      </c>
      <c r="E58" s="56">
        <f>D58-C58</f>
        <v>29235</v>
      </c>
      <c r="F58" s="51">
        <f t="shared" ref="F58:F61" si="4">SUM(F59)</f>
        <v>0</v>
      </c>
    </row>
    <row r="59" spans="1:9" s="42" customFormat="1" x14ac:dyDescent="0.25">
      <c r="A59" s="52" t="s">
        <v>72</v>
      </c>
      <c r="B59" s="59">
        <v>3024</v>
      </c>
      <c r="C59" s="54"/>
      <c r="D59" s="55"/>
      <c r="E59" s="51">
        <f t="shared" ref="E59:E61" si="5">SUM(F59:F59)</f>
        <v>0</v>
      </c>
      <c r="F59" s="51">
        <f t="shared" si="4"/>
        <v>0</v>
      </c>
    </row>
    <row r="60" spans="1:9" s="42" customFormat="1" ht="31.5" x14ac:dyDescent="0.25">
      <c r="A60" s="52" t="s">
        <v>73</v>
      </c>
      <c r="B60" s="58">
        <v>3025</v>
      </c>
      <c r="C60" s="54"/>
      <c r="D60" s="55"/>
      <c r="E60" s="51">
        <f t="shared" si="5"/>
        <v>0</v>
      </c>
      <c r="F60" s="51">
        <f t="shared" si="4"/>
        <v>0</v>
      </c>
    </row>
    <row r="61" spans="1:9" s="42" customFormat="1" x14ac:dyDescent="0.25">
      <c r="A61" s="52" t="s">
        <v>74</v>
      </c>
      <c r="B61" s="61">
        <v>3026</v>
      </c>
      <c r="C61" s="54">
        <v>-514283</v>
      </c>
      <c r="D61" s="24">
        <v>-238021.44</v>
      </c>
      <c r="E61" s="51">
        <f t="shared" si="5"/>
        <v>0</v>
      </c>
      <c r="F61" s="51">
        <f t="shared" si="4"/>
        <v>0</v>
      </c>
    </row>
    <row r="62" spans="1:9" s="42" customFormat="1" x14ac:dyDescent="0.25">
      <c r="A62" s="95" t="s">
        <v>75</v>
      </c>
      <c r="B62" s="89"/>
      <c r="C62" s="89"/>
      <c r="D62" s="89"/>
      <c r="E62" s="89"/>
      <c r="F62" s="89"/>
    </row>
    <row r="63" spans="1:9" s="42" customFormat="1" ht="31.5" x14ac:dyDescent="0.25">
      <c r="A63" s="52" t="s">
        <v>76</v>
      </c>
      <c r="B63" s="62">
        <v>4010</v>
      </c>
      <c r="C63" s="51">
        <f>SUM(C64:C67)</f>
        <v>0</v>
      </c>
      <c r="D63" s="28">
        <f>SUM(D64:D67)</f>
        <v>0</v>
      </c>
      <c r="E63" s="51">
        <f>D63-C63</f>
        <v>0</v>
      </c>
      <c r="F63" s="51">
        <f t="shared" ref="F63:F68" si="6">SUM(F64:F67)</f>
        <v>0</v>
      </c>
    </row>
    <row r="64" spans="1:9" s="42" customFormat="1" x14ac:dyDescent="0.25">
      <c r="A64" s="63" t="s">
        <v>77</v>
      </c>
      <c r="B64" s="61">
        <v>4011</v>
      </c>
      <c r="C64" s="54"/>
      <c r="D64" s="55"/>
      <c r="E64" s="56">
        <f t="shared" ref="E64:E72" si="7">SUM(F64:F64)</f>
        <v>0</v>
      </c>
      <c r="F64" s="51">
        <f t="shared" si="6"/>
        <v>0</v>
      </c>
    </row>
    <row r="65" spans="1:7" s="42" customFormat="1" x14ac:dyDescent="0.25">
      <c r="A65" s="63" t="s">
        <v>78</v>
      </c>
      <c r="B65" s="61">
        <v>4012</v>
      </c>
      <c r="C65" s="54"/>
      <c r="D65" s="55"/>
      <c r="E65" s="56">
        <f t="shared" si="7"/>
        <v>0</v>
      </c>
      <c r="F65" s="51">
        <f t="shared" si="6"/>
        <v>0</v>
      </c>
    </row>
    <row r="66" spans="1:7" s="42" customFormat="1" x14ac:dyDescent="0.25">
      <c r="A66" s="63" t="s">
        <v>79</v>
      </c>
      <c r="B66" s="61">
        <v>4013</v>
      </c>
      <c r="C66" s="54"/>
      <c r="D66" s="24"/>
      <c r="E66" s="56">
        <f>D66-C66</f>
        <v>0</v>
      </c>
      <c r="F66" s="51">
        <f t="shared" si="6"/>
        <v>0</v>
      </c>
    </row>
    <row r="67" spans="1:7" s="42" customFormat="1" x14ac:dyDescent="0.25">
      <c r="A67" s="52" t="s">
        <v>80</v>
      </c>
      <c r="B67" s="62">
        <v>4020</v>
      </c>
      <c r="C67" s="54"/>
      <c r="D67" s="55"/>
      <c r="E67" s="56">
        <f t="shared" si="7"/>
        <v>0</v>
      </c>
      <c r="F67" s="51">
        <f t="shared" si="6"/>
        <v>0</v>
      </c>
    </row>
    <row r="68" spans="1:7" s="42" customFormat="1" ht="31.5" x14ac:dyDescent="0.25">
      <c r="A68" s="52" t="s">
        <v>81</v>
      </c>
      <c r="B68" s="62">
        <v>4030</v>
      </c>
      <c r="C68" s="51">
        <f>SUM(C69:C72)</f>
        <v>0</v>
      </c>
      <c r="D68" s="28">
        <f>SUM(D69:D72)</f>
        <v>0</v>
      </c>
      <c r="E68" s="51">
        <f t="shared" si="7"/>
        <v>0</v>
      </c>
      <c r="F68" s="51">
        <f t="shared" si="6"/>
        <v>0</v>
      </c>
    </row>
    <row r="69" spans="1:7" s="42" customFormat="1" x14ac:dyDescent="0.25">
      <c r="A69" s="63" t="s">
        <v>77</v>
      </c>
      <c r="B69" s="61">
        <v>4031</v>
      </c>
      <c r="C69" s="54"/>
      <c r="D69" s="55"/>
      <c r="E69" s="56">
        <f t="shared" si="7"/>
        <v>0</v>
      </c>
      <c r="F69" s="56"/>
    </row>
    <row r="70" spans="1:7" s="42" customFormat="1" x14ac:dyDescent="0.25">
      <c r="A70" s="63" t="s">
        <v>78</v>
      </c>
      <c r="B70" s="61">
        <v>4032</v>
      </c>
      <c r="C70" s="54"/>
      <c r="D70" s="55"/>
      <c r="E70" s="56">
        <f t="shared" si="7"/>
        <v>0</v>
      </c>
      <c r="F70" s="56"/>
    </row>
    <row r="71" spans="1:7" s="42" customFormat="1" x14ac:dyDescent="0.25">
      <c r="A71" s="63" t="s">
        <v>79</v>
      </c>
      <c r="B71" s="61">
        <v>4033</v>
      </c>
      <c r="C71" s="54"/>
      <c r="D71" s="55"/>
      <c r="E71" s="56">
        <f t="shared" si="7"/>
        <v>0</v>
      </c>
      <c r="F71" s="56"/>
    </row>
    <row r="72" spans="1:7" s="42" customFormat="1" x14ac:dyDescent="0.25">
      <c r="A72" s="52" t="s">
        <v>82</v>
      </c>
      <c r="B72" s="62">
        <v>4040</v>
      </c>
      <c r="C72" s="54"/>
      <c r="D72" s="55"/>
      <c r="E72" s="56">
        <f t="shared" si="7"/>
        <v>0</v>
      </c>
      <c r="F72" s="56"/>
    </row>
    <row r="73" spans="1:7" s="42" customFormat="1" x14ac:dyDescent="0.25">
      <c r="A73" s="95" t="s">
        <v>83</v>
      </c>
      <c r="B73" s="89"/>
      <c r="C73" s="89"/>
      <c r="D73" s="89"/>
      <c r="E73" s="89"/>
      <c r="F73" s="89"/>
    </row>
    <row r="74" spans="1:7" x14ac:dyDescent="0.25">
      <c r="A74" s="64" t="s">
        <v>84</v>
      </c>
      <c r="B74" s="65">
        <v>5010</v>
      </c>
      <c r="C74" s="66">
        <f>C35+C52+C63</f>
        <v>23419157</v>
      </c>
      <c r="D74" s="66">
        <f>D35+D52+D63-238021.4</f>
        <v>18009254.540000003</v>
      </c>
      <c r="E74" s="67">
        <f>D74-C74</f>
        <v>-5409902.4599999972</v>
      </c>
      <c r="F74" s="68">
        <f>D74/C74*100</f>
        <v>76.899670385232071</v>
      </c>
      <c r="G74" s="69"/>
    </row>
    <row r="75" spans="1:7" x14ac:dyDescent="0.25">
      <c r="A75" s="64" t="s">
        <v>85</v>
      </c>
      <c r="B75" s="65">
        <v>5020</v>
      </c>
      <c r="C75" s="66">
        <f>C50+C68+C55</f>
        <v>-23873713</v>
      </c>
      <c r="D75" s="66">
        <f>D50+D68</f>
        <v>-20332204.059999999</v>
      </c>
      <c r="E75" s="67">
        <f>D75-C75</f>
        <v>3541508.9400000013</v>
      </c>
      <c r="F75" s="68">
        <f>D75/C75*100</f>
        <v>85.165655044944202</v>
      </c>
    </row>
    <row r="76" spans="1:7" x14ac:dyDescent="0.25">
      <c r="A76" s="49" t="s">
        <v>86</v>
      </c>
      <c r="B76" s="70">
        <v>5030</v>
      </c>
      <c r="C76" s="54">
        <f>C74+C75</f>
        <v>-454556</v>
      </c>
      <c r="D76" s="24">
        <f>D74+D75</f>
        <v>-2322949.5199999958</v>
      </c>
      <c r="E76" s="51">
        <f>D76-C76</f>
        <v>-1868393.5199999958</v>
      </c>
      <c r="F76" s="24">
        <f>D76/C76*100</f>
        <v>511.03703834070961</v>
      </c>
    </row>
    <row r="77" spans="1:7" x14ac:dyDescent="0.25">
      <c r="A77" s="49" t="s">
        <v>87</v>
      </c>
      <c r="B77" s="70">
        <v>5040</v>
      </c>
      <c r="C77" s="54"/>
      <c r="D77" s="54"/>
      <c r="E77" s="51"/>
      <c r="F77" s="24"/>
    </row>
    <row r="78" spans="1:7" x14ac:dyDescent="0.25">
      <c r="A78" s="49" t="s">
        <v>88</v>
      </c>
      <c r="B78" s="70">
        <v>5050</v>
      </c>
      <c r="C78" s="54">
        <f>C76-C77</f>
        <v>-454556</v>
      </c>
      <c r="D78" s="54">
        <f>D76-D77</f>
        <v>-2322949.5199999958</v>
      </c>
      <c r="E78" s="51">
        <f>D78-C78</f>
        <v>-1868393.5199999958</v>
      </c>
      <c r="F78" s="24">
        <f>D78/C78*100</f>
        <v>511.03703834070961</v>
      </c>
    </row>
    <row r="79" spans="1:7" x14ac:dyDescent="0.25">
      <c r="A79" s="95" t="s">
        <v>89</v>
      </c>
      <c r="B79" s="89"/>
      <c r="C79" s="89"/>
      <c r="D79" s="89"/>
      <c r="E79" s="89"/>
      <c r="F79" s="89"/>
    </row>
    <row r="80" spans="1:7" x14ac:dyDescent="0.25">
      <c r="A80" s="49" t="s">
        <v>90</v>
      </c>
      <c r="B80" s="70">
        <v>6010</v>
      </c>
      <c r="C80" s="71">
        <f>C81+C82+C83+C84+C86+C85</f>
        <v>-5887636</v>
      </c>
      <c r="D80" s="34">
        <f>D81+D82+D83+D84+D86+D85</f>
        <v>-5013103.74</v>
      </c>
      <c r="E80" s="56">
        <f t="shared" ref="E80:E85" si="8">D80-C80</f>
        <v>874532.25999999978</v>
      </c>
      <c r="F80" s="24">
        <f>D80/C80*100</f>
        <v>85.14629199223593</v>
      </c>
    </row>
    <row r="81" spans="1:6" x14ac:dyDescent="0.25">
      <c r="A81" s="52" t="s">
        <v>91</v>
      </c>
      <c r="B81" s="72">
        <v>6011</v>
      </c>
      <c r="C81" s="54">
        <f>-79260-70320</f>
        <v>-149580</v>
      </c>
      <c r="D81" s="24">
        <v>-124290.81</v>
      </c>
      <c r="E81" s="56">
        <f t="shared" si="8"/>
        <v>25289.190000000002</v>
      </c>
      <c r="F81" s="24">
        <f>D81/C81*100</f>
        <v>83.093200962695548</v>
      </c>
    </row>
    <row r="82" spans="1:6" x14ac:dyDescent="0.25">
      <c r="A82" s="52" t="s">
        <v>92</v>
      </c>
      <c r="B82" s="72">
        <v>6012</v>
      </c>
      <c r="C82" s="54"/>
      <c r="D82" s="24"/>
      <c r="E82" s="56">
        <f t="shared" si="8"/>
        <v>0</v>
      </c>
      <c r="F82" s="24"/>
    </row>
    <row r="83" spans="1:6" x14ac:dyDescent="0.25">
      <c r="A83" s="52" t="s">
        <v>93</v>
      </c>
      <c r="B83" s="72">
        <v>6013</v>
      </c>
      <c r="C83" s="54">
        <f>C37*0.18</f>
        <v>-1794960</v>
      </c>
      <c r="D83" s="24">
        <v>-1492527.77</v>
      </c>
      <c r="E83" s="56">
        <f t="shared" si="8"/>
        <v>302432.23</v>
      </c>
      <c r="F83" s="24">
        <f>D83/C83*100</f>
        <v>83.151032334982403</v>
      </c>
    </row>
    <row r="84" spans="1:6" ht="31.5" x14ac:dyDescent="0.25">
      <c r="A84" s="52" t="s">
        <v>94</v>
      </c>
      <c r="B84" s="72">
        <v>6014</v>
      </c>
      <c r="C84" s="54">
        <f>C38</f>
        <v>-2193930</v>
      </c>
      <c r="D84" s="54">
        <f>-1737441.99</f>
        <v>-1737441.99</v>
      </c>
      <c r="E84" s="56">
        <f t="shared" si="8"/>
        <v>456488.01</v>
      </c>
      <c r="F84" s="24">
        <f>D84/C84*100</f>
        <v>79.193136973376539</v>
      </c>
    </row>
    <row r="85" spans="1:6" x14ac:dyDescent="0.25">
      <c r="A85" s="52" t="s">
        <v>95</v>
      </c>
      <c r="B85" s="72">
        <v>6015</v>
      </c>
      <c r="C85" s="54">
        <f>-776250-972916</f>
        <v>-1749166</v>
      </c>
      <c r="D85" s="24">
        <v>-1658843.17</v>
      </c>
      <c r="E85" s="56">
        <f t="shared" si="8"/>
        <v>90322.830000000075</v>
      </c>
      <c r="F85" s="24">
        <f>D85/C85*100</f>
        <v>94.836234525482425</v>
      </c>
    </row>
    <row r="86" spans="1:6" x14ac:dyDescent="0.25">
      <c r="A86" s="52" t="s">
        <v>96</v>
      </c>
      <c r="B86" s="72">
        <v>6016</v>
      </c>
      <c r="C86" s="54"/>
      <c r="D86" s="24"/>
      <c r="E86" s="51"/>
      <c r="F86" s="24"/>
    </row>
    <row r="87" spans="1:6" x14ac:dyDescent="0.25">
      <c r="A87" s="95" t="s">
        <v>97</v>
      </c>
      <c r="B87" s="89"/>
      <c r="C87" s="89"/>
      <c r="D87" s="89"/>
      <c r="E87" s="89"/>
      <c r="F87" s="96"/>
    </row>
    <row r="88" spans="1:6" x14ac:dyDescent="0.25">
      <c r="A88" s="52" t="s">
        <v>98</v>
      </c>
      <c r="B88" s="72">
        <v>7010</v>
      </c>
      <c r="C88" s="73">
        <v>69.5</v>
      </c>
      <c r="D88" s="74">
        <v>61</v>
      </c>
      <c r="E88" s="56">
        <f>D88-C88</f>
        <v>-8.5</v>
      </c>
      <c r="F88" s="24">
        <f>D88/C88*100</f>
        <v>87.769784172661872</v>
      </c>
    </row>
    <row r="89" spans="1:6" x14ac:dyDescent="0.25">
      <c r="A89" s="52" t="s">
        <v>99</v>
      </c>
      <c r="B89" s="72">
        <v>7020</v>
      </c>
      <c r="C89" s="56">
        <v>41858900</v>
      </c>
      <c r="D89" s="24">
        <v>44990800</v>
      </c>
      <c r="E89" s="56">
        <f t="shared" ref="E89:E90" si="9">D89-C89</f>
        <v>3131900</v>
      </c>
      <c r="F89" s="24">
        <f>D89/C89*100</f>
        <v>107.48204085630535</v>
      </c>
    </row>
    <row r="90" spans="1:6" ht="31.5" x14ac:dyDescent="0.25">
      <c r="A90" s="52" t="s">
        <v>100</v>
      </c>
      <c r="B90" s="72"/>
      <c r="C90" s="56">
        <f>C37/6/C88</f>
        <v>-23913.669064748203</v>
      </c>
      <c r="D90" s="24">
        <f>D37/6/D88</f>
        <v>-22308.903142076502</v>
      </c>
      <c r="E90" s="56">
        <f t="shared" si="9"/>
        <v>1604.7659226717005</v>
      </c>
      <c r="F90" s="24">
        <f>D90/C90*100</f>
        <v>93.289336243942046</v>
      </c>
    </row>
    <row r="91" spans="1:6" x14ac:dyDescent="0.25">
      <c r="A91" s="52" t="s">
        <v>101</v>
      </c>
      <c r="B91" s="72">
        <v>7030</v>
      </c>
      <c r="C91" s="54"/>
      <c r="D91" s="55"/>
      <c r="E91" s="54"/>
      <c r="F91" s="54"/>
    </row>
    <row r="92" spans="1:6" ht="31.5" x14ac:dyDescent="0.25">
      <c r="A92" s="52" t="s">
        <v>102</v>
      </c>
      <c r="B92" s="72">
        <v>7040</v>
      </c>
      <c r="C92" s="54"/>
      <c r="D92" s="55"/>
      <c r="E92" s="54"/>
      <c r="F92" s="54"/>
    </row>
    <row r="93" spans="1:6" x14ac:dyDescent="0.25">
      <c r="A93" s="52" t="s">
        <v>103</v>
      </c>
      <c r="B93" s="72">
        <v>7050</v>
      </c>
      <c r="C93" s="54"/>
      <c r="D93" s="55"/>
      <c r="E93" s="54"/>
      <c r="F93" s="54"/>
    </row>
    <row r="94" spans="1:6" x14ac:dyDescent="0.25">
      <c r="A94" s="52" t="s">
        <v>104</v>
      </c>
      <c r="B94" s="72">
        <v>7060</v>
      </c>
      <c r="C94" s="54"/>
      <c r="D94" s="55"/>
      <c r="E94" s="54"/>
      <c r="F94" s="54"/>
    </row>
    <row r="95" spans="1:6" x14ac:dyDescent="0.25">
      <c r="A95" s="75"/>
      <c r="B95" s="76"/>
      <c r="C95" s="77"/>
      <c r="D95" s="78"/>
      <c r="E95" s="77"/>
      <c r="F95" s="77"/>
    </row>
    <row r="96" spans="1:6" x14ac:dyDescent="0.25">
      <c r="A96" s="75"/>
      <c r="B96" s="76"/>
      <c r="C96" s="77"/>
      <c r="D96" s="78"/>
      <c r="E96" s="77"/>
      <c r="F96" s="77"/>
    </row>
    <row r="97" spans="1:6" x14ac:dyDescent="0.25">
      <c r="A97" s="75"/>
      <c r="C97" s="79"/>
      <c r="D97" s="80"/>
      <c r="F97" s="81"/>
    </row>
    <row r="98" spans="1:6" x14ac:dyDescent="0.25">
      <c r="A98" s="82" t="s">
        <v>105</v>
      </c>
      <c r="B98" s="76"/>
      <c r="D98" s="97" t="s">
        <v>106</v>
      </c>
      <c r="E98" s="97"/>
      <c r="F98" s="83"/>
    </row>
    <row r="99" spans="1:6" s="42" customFormat="1" x14ac:dyDescent="0.25">
      <c r="A99" s="1" t="s">
        <v>107</v>
      </c>
      <c r="B99" s="1"/>
      <c r="C99" s="87" t="s">
        <v>108</v>
      </c>
      <c r="D99" s="87"/>
      <c r="E99" s="87"/>
      <c r="F99" s="84"/>
    </row>
    <row r="100" spans="1:6" x14ac:dyDescent="0.25">
      <c r="A100" s="75"/>
      <c r="C100" s="79"/>
      <c r="D100" s="80"/>
      <c r="E100" s="81"/>
      <c r="F100" s="81"/>
    </row>
    <row r="101" spans="1:6" x14ac:dyDescent="0.25">
      <c r="A101" s="75"/>
      <c r="C101" s="79"/>
      <c r="D101" s="80"/>
      <c r="E101" s="81"/>
      <c r="F101" s="81"/>
    </row>
    <row r="102" spans="1:6" x14ac:dyDescent="0.25">
      <c r="A102" s="75"/>
      <c r="C102" s="79"/>
      <c r="D102" s="80"/>
      <c r="E102" s="81"/>
      <c r="F102" s="81"/>
    </row>
    <row r="103" spans="1:6" x14ac:dyDescent="0.25">
      <c r="A103" s="75"/>
      <c r="C103" s="79"/>
      <c r="D103" s="80"/>
      <c r="E103" s="81"/>
      <c r="F103" s="81"/>
    </row>
    <row r="104" spans="1:6" x14ac:dyDescent="0.25">
      <c r="A104" s="75"/>
      <c r="C104" s="79"/>
      <c r="D104" s="80"/>
      <c r="E104" s="81"/>
      <c r="F104" s="81"/>
    </row>
    <row r="105" spans="1:6" x14ac:dyDescent="0.25">
      <c r="A105" s="75"/>
      <c r="C105" s="79"/>
      <c r="D105" s="80"/>
      <c r="E105" s="81"/>
      <c r="F105" s="81"/>
    </row>
    <row r="106" spans="1:6" x14ac:dyDescent="0.25">
      <c r="A106" s="75"/>
      <c r="C106" s="79"/>
      <c r="D106" s="80"/>
      <c r="E106" s="81"/>
      <c r="F106" s="81"/>
    </row>
    <row r="107" spans="1:6" x14ac:dyDescent="0.25">
      <c r="A107" s="75"/>
      <c r="C107" s="79"/>
      <c r="D107" s="80"/>
      <c r="E107" s="81"/>
      <c r="F107" s="81"/>
    </row>
    <row r="108" spans="1:6" x14ac:dyDescent="0.25">
      <c r="A108" s="75"/>
      <c r="C108" s="79"/>
      <c r="D108" s="80"/>
      <c r="E108" s="81"/>
      <c r="F108" s="81"/>
    </row>
    <row r="109" spans="1:6" x14ac:dyDescent="0.25">
      <c r="A109" s="75"/>
      <c r="C109" s="79"/>
      <c r="D109" s="80"/>
      <c r="E109" s="81"/>
      <c r="F109" s="81"/>
    </row>
    <row r="110" spans="1:6" x14ac:dyDescent="0.25">
      <c r="A110" s="75"/>
      <c r="C110" s="79"/>
      <c r="D110" s="80"/>
      <c r="E110" s="81"/>
      <c r="F110" s="81"/>
    </row>
    <row r="111" spans="1:6" x14ac:dyDescent="0.25">
      <c r="A111" s="75"/>
      <c r="C111" s="79"/>
      <c r="D111" s="80"/>
      <c r="E111" s="81"/>
      <c r="F111" s="81"/>
    </row>
    <row r="112" spans="1:6" x14ac:dyDescent="0.25">
      <c r="A112" s="75"/>
      <c r="C112" s="79"/>
      <c r="D112" s="80"/>
      <c r="E112" s="81"/>
      <c r="F112" s="81"/>
    </row>
    <row r="113" spans="1:6" x14ac:dyDescent="0.25">
      <c r="A113" s="75"/>
      <c r="C113" s="79"/>
      <c r="D113" s="80"/>
      <c r="E113" s="81"/>
      <c r="F113" s="81"/>
    </row>
    <row r="114" spans="1:6" x14ac:dyDescent="0.25">
      <c r="A114" s="75"/>
      <c r="C114" s="79"/>
      <c r="D114" s="80"/>
      <c r="E114" s="81"/>
      <c r="F114" s="81"/>
    </row>
    <row r="115" spans="1:6" x14ac:dyDescent="0.25">
      <c r="A115" s="75"/>
      <c r="C115" s="79"/>
      <c r="D115" s="80"/>
      <c r="E115" s="81"/>
      <c r="F115" s="81"/>
    </row>
    <row r="116" spans="1:6" x14ac:dyDescent="0.25">
      <c r="A116" s="75"/>
      <c r="C116" s="79"/>
      <c r="D116" s="80"/>
      <c r="E116" s="81"/>
      <c r="F116" s="81"/>
    </row>
    <row r="117" spans="1:6" x14ac:dyDescent="0.25">
      <c r="A117" s="75"/>
      <c r="C117" s="79"/>
      <c r="D117" s="80"/>
      <c r="E117" s="81"/>
      <c r="F117" s="81"/>
    </row>
    <row r="118" spans="1:6" x14ac:dyDescent="0.25">
      <c r="A118" s="75"/>
      <c r="C118" s="79"/>
      <c r="D118" s="80"/>
      <c r="E118" s="81"/>
      <c r="F118" s="81"/>
    </row>
    <row r="119" spans="1:6" x14ac:dyDescent="0.25">
      <c r="A119" s="75"/>
      <c r="C119" s="79"/>
      <c r="D119" s="80"/>
      <c r="E119" s="81"/>
      <c r="F119" s="81"/>
    </row>
    <row r="120" spans="1:6" x14ac:dyDescent="0.25">
      <c r="A120" s="75"/>
      <c r="C120" s="79"/>
      <c r="D120" s="80"/>
      <c r="E120" s="81"/>
      <c r="F120" s="81"/>
    </row>
    <row r="121" spans="1:6" x14ac:dyDescent="0.25">
      <c r="A121" s="75"/>
      <c r="C121" s="79"/>
      <c r="D121" s="80"/>
      <c r="E121" s="81"/>
      <c r="F121" s="81"/>
    </row>
    <row r="122" spans="1:6" x14ac:dyDescent="0.25">
      <c r="A122" s="75"/>
      <c r="C122" s="79"/>
      <c r="D122" s="80"/>
      <c r="E122" s="81"/>
      <c r="F122" s="81"/>
    </row>
    <row r="123" spans="1:6" x14ac:dyDescent="0.25">
      <c r="A123" s="75"/>
      <c r="C123" s="79"/>
      <c r="D123" s="80"/>
      <c r="E123" s="81"/>
      <c r="F123" s="81"/>
    </row>
    <row r="124" spans="1:6" x14ac:dyDescent="0.25">
      <c r="A124" s="75"/>
      <c r="C124" s="79"/>
      <c r="D124" s="80"/>
      <c r="E124" s="81"/>
      <c r="F124" s="81"/>
    </row>
    <row r="125" spans="1:6" x14ac:dyDescent="0.25">
      <c r="A125" s="75"/>
      <c r="C125" s="79"/>
      <c r="D125" s="80"/>
      <c r="E125" s="81"/>
      <c r="F125" s="81"/>
    </row>
    <row r="126" spans="1:6" x14ac:dyDescent="0.25">
      <c r="A126" s="75"/>
      <c r="C126" s="79"/>
      <c r="D126" s="80"/>
      <c r="E126" s="81"/>
      <c r="F126" s="81"/>
    </row>
    <row r="127" spans="1:6" x14ac:dyDescent="0.25">
      <c r="A127" s="75"/>
      <c r="C127" s="79"/>
      <c r="D127" s="80"/>
      <c r="E127" s="81"/>
      <c r="F127" s="81"/>
    </row>
    <row r="128" spans="1:6" x14ac:dyDescent="0.25">
      <c r="A128" s="75"/>
      <c r="C128" s="79"/>
      <c r="D128" s="80"/>
      <c r="E128" s="81"/>
      <c r="F128" s="81"/>
    </row>
    <row r="129" spans="1:6" x14ac:dyDescent="0.25">
      <c r="A129" s="75"/>
      <c r="C129" s="79"/>
      <c r="D129" s="80"/>
      <c r="E129" s="81"/>
      <c r="F129" s="81"/>
    </row>
    <row r="130" spans="1:6" x14ac:dyDescent="0.25">
      <c r="A130" s="75"/>
      <c r="C130" s="79"/>
      <c r="D130" s="80"/>
      <c r="E130" s="81"/>
      <c r="F130" s="81"/>
    </row>
    <row r="131" spans="1:6" x14ac:dyDescent="0.25">
      <c r="A131" s="75"/>
      <c r="C131" s="79"/>
      <c r="D131" s="80"/>
      <c r="E131" s="81"/>
      <c r="F131" s="81"/>
    </row>
    <row r="132" spans="1:6" x14ac:dyDescent="0.25">
      <c r="A132" s="75"/>
      <c r="C132" s="79"/>
      <c r="D132" s="80"/>
      <c r="E132" s="81"/>
      <c r="F132" s="81"/>
    </row>
    <row r="133" spans="1:6" x14ac:dyDescent="0.25">
      <c r="A133" s="75"/>
      <c r="C133" s="79"/>
      <c r="D133" s="80"/>
      <c r="E133" s="81"/>
      <c r="F133" s="81"/>
    </row>
    <row r="134" spans="1:6" x14ac:dyDescent="0.25">
      <c r="A134" s="75"/>
      <c r="C134" s="79"/>
      <c r="D134" s="80"/>
      <c r="E134" s="81"/>
      <c r="F134" s="81"/>
    </row>
    <row r="135" spans="1:6" x14ac:dyDescent="0.25">
      <c r="A135" s="75"/>
      <c r="C135" s="79"/>
      <c r="D135" s="80"/>
      <c r="E135" s="81"/>
      <c r="F135" s="81"/>
    </row>
    <row r="136" spans="1:6" x14ac:dyDescent="0.25">
      <c r="A136" s="75"/>
      <c r="C136" s="79"/>
      <c r="D136" s="80"/>
      <c r="E136" s="81"/>
      <c r="F136" s="81"/>
    </row>
    <row r="137" spans="1:6" x14ac:dyDescent="0.25">
      <c r="A137" s="75"/>
      <c r="C137" s="79"/>
      <c r="D137" s="80"/>
      <c r="E137" s="81"/>
      <c r="F137" s="81"/>
    </row>
    <row r="138" spans="1:6" x14ac:dyDescent="0.25">
      <c r="A138" s="75"/>
      <c r="C138" s="79"/>
      <c r="D138" s="80"/>
      <c r="E138" s="81"/>
      <c r="F138" s="81"/>
    </row>
    <row r="139" spans="1:6" x14ac:dyDescent="0.25">
      <c r="A139" s="75"/>
      <c r="C139" s="79"/>
      <c r="D139" s="80"/>
      <c r="E139" s="81"/>
      <c r="F139" s="81"/>
    </row>
    <row r="140" spans="1:6" x14ac:dyDescent="0.25">
      <c r="A140" s="75"/>
      <c r="C140" s="79"/>
      <c r="D140" s="80"/>
      <c r="E140" s="81"/>
      <c r="F140" s="81"/>
    </row>
    <row r="141" spans="1:6" x14ac:dyDescent="0.25">
      <c r="A141" s="85"/>
    </row>
    <row r="142" spans="1:6" x14ac:dyDescent="0.25">
      <c r="A142" s="85"/>
    </row>
    <row r="143" spans="1:6" x14ac:dyDescent="0.25">
      <c r="A143" s="85"/>
    </row>
    <row r="144" spans="1:6" x14ac:dyDescent="0.25">
      <c r="A144" s="85"/>
    </row>
    <row r="145" spans="1:1" x14ac:dyDescent="0.25">
      <c r="A145" s="85"/>
    </row>
    <row r="146" spans="1:1" x14ac:dyDescent="0.25">
      <c r="A146" s="85"/>
    </row>
    <row r="147" spans="1:1" x14ac:dyDescent="0.25">
      <c r="A147" s="85"/>
    </row>
    <row r="148" spans="1:1" x14ac:dyDescent="0.25">
      <c r="A148" s="85"/>
    </row>
    <row r="149" spans="1:1" x14ac:dyDescent="0.25">
      <c r="A149" s="85"/>
    </row>
    <row r="150" spans="1:1" x14ac:dyDescent="0.25">
      <c r="A150" s="85"/>
    </row>
    <row r="151" spans="1:1" x14ac:dyDescent="0.25">
      <c r="A151" s="85"/>
    </row>
    <row r="152" spans="1:1" x14ac:dyDescent="0.25">
      <c r="A152" s="85"/>
    </row>
    <row r="153" spans="1:1" x14ac:dyDescent="0.25">
      <c r="A153" s="85"/>
    </row>
    <row r="154" spans="1:1" x14ac:dyDescent="0.25">
      <c r="A154" s="85"/>
    </row>
    <row r="155" spans="1:1" x14ac:dyDescent="0.25">
      <c r="A155" s="85"/>
    </row>
    <row r="156" spans="1:1" x14ac:dyDescent="0.25">
      <c r="A156" s="85"/>
    </row>
    <row r="157" spans="1:1" x14ac:dyDescent="0.25">
      <c r="A157" s="85"/>
    </row>
    <row r="158" spans="1:1" x14ac:dyDescent="0.25">
      <c r="A158" s="85"/>
    </row>
    <row r="159" spans="1:1" x14ac:dyDescent="0.25">
      <c r="A159" s="85"/>
    </row>
    <row r="160" spans="1:1" x14ac:dyDescent="0.25">
      <c r="A160" s="85"/>
    </row>
    <row r="161" spans="1:1" x14ac:dyDescent="0.25">
      <c r="A161" s="85"/>
    </row>
    <row r="162" spans="1:1" x14ac:dyDescent="0.25">
      <c r="A162" s="85"/>
    </row>
    <row r="163" spans="1:1" x14ac:dyDescent="0.25">
      <c r="A163" s="85"/>
    </row>
    <row r="164" spans="1:1" x14ac:dyDescent="0.25">
      <c r="A164" s="85"/>
    </row>
    <row r="165" spans="1:1" x14ac:dyDescent="0.25">
      <c r="A165" s="85"/>
    </row>
    <row r="166" spans="1:1" x14ac:dyDescent="0.25">
      <c r="A166" s="85"/>
    </row>
    <row r="167" spans="1:1" x14ac:dyDescent="0.25">
      <c r="A167" s="85"/>
    </row>
    <row r="168" spans="1:1" x14ac:dyDescent="0.25">
      <c r="A168" s="85"/>
    </row>
    <row r="169" spans="1:1" x14ac:dyDescent="0.25">
      <c r="A169" s="85"/>
    </row>
    <row r="170" spans="1:1" x14ac:dyDescent="0.25">
      <c r="A170" s="85"/>
    </row>
    <row r="171" spans="1:1" x14ac:dyDescent="0.25">
      <c r="A171" s="85"/>
    </row>
    <row r="172" spans="1:1" x14ac:dyDescent="0.25">
      <c r="A172" s="85"/>
    </row>
    <row r="173" spans="1:1" x14ac:dyDescent="0.25">
      <c r="A173" s="85"/>
    </row>
    <row r="174" spans="1:1" x14ac:dyDescent="0.25">
      <c r="A174" s="85"/>
    </row>
    <row r="175" spans="1:1" x14ac:dyDescent="0.25">
      <c r="A175" s="85"/>
    </row>
    <row r="176" spans="1:1" x14ac:dyDescent="0.25">
      <c r="A176" s="85"/>
    </row>
    <row r="177" spans="1:1" x14ac:dyDescent="0.25">
      <c r="A177" s="85"/>
    </row>
    <row r="178" spans="1:1" x14ac:dyDescent="0.25">
      <c r="A178" s="85"/>
    </row>
    <row r="179" spans="1:1" x14ac:dyDescent="0.25">
      <c r="A179" s="85"/>
    </row>
    <row r="180" spans="1:1" x14ac:dyDescent="0.25">
      <c r="A180" s="85"/>
    </row>
    <row r="181" spans="1:1" x14ac:dyDescent="0.25">
      <c r="A181" s="85"/>
    </row>
    <row r="182" spans="1:1" x14ac:dyDescent="0.25">
      <c r="A182" s="85"/>
    </row>
    <row r="183" spans="1:1" x14ac:dyDescent="0.25">
      <c r="A183" s="85"/>
    </row>
    <row r="184" spans="1:1" x14ac:dyDescent="0.25">
      <c r="A184" s="85"/>
    </row>
    <row r="185" spans="1:1" x14ac:dyDescent="0.25">
      <c r="A185" s="85"/>
    </row>
    <row r="186" spans="1:1" x14ac:dyDescent="0.25">
      <c r="A186" s="85"/>
    </row>
    <row r="187" spans="1:1" x14ac:dyDescent="0.25">
      <c r="A187" s="85"/>
    </row>
    <row r="188" spans="1:1" x14ac:dyDescent="0.25">
      <c r="A188" s="85"/>
    </row>
    <row r="189" spans="1:1" x14ac:dyDescent="0.25">
      <c r="A189" s="85"/>
    </row>
    <row r="190" spans="1:1" x14ac:dyDescent="0.25">
      <c r="A190" s="85"/>
    </row>
    <row r="191" spans="1:1" x14ac:dyDescent="0.25">
      <c r="A191" s="85"/>
    </row>
    <row r="192" spans="1:1" x14ac:dyDescent="0.25">
      <c r="A192" s="85"/>
    </row>
    <row r="193" spans="1:1" x14ac:dyDescent="0.25">
      <c r="A193" s="85"/>
    </row>
    <row r="194" spans="1:1" x14ac:dyDescent="0.25">
      <c r="A194" s="85"/>
    </row>
    <row r="195" spans="1:1" x14ac:dyDescent="0.25">
      <c r="A195" s="85"/>
    </row>
    <row r="196" spans="1:1" x14ac:dyDescent="0.25">
      <c r="A196" s="85"/>
    </row>
    <row r="197" spans="1:1" x14ac:dyDescent="0.25">
      <c r="A197" s="85"/>
    </row>
    <row r="198" spans="1:1" x14ac:dyDescent="0.25">
      <c r="A198" s="85"/>
    </row>
    <row r="199" spans="1:1" x14ac:dyDescent="0.25">
      <c r="A199" s="85"/>
    </row>
    <row r="200" spans="1:1" x14ac:dyDescent="0.25">
      <c r="A200" s="85"/>
    </row>
    <row r="201" spans="1:1" x14ac:dyDescent="0.25">
      <c r="A201" s="85"/>
    </row>
    <row r="202" spans="1:1" x14ac:dyDescent="0.25">
      <c r="A202" s="85"/>
    </row>
    <row r="203" spans="1:1" x14ac:dyDescent="0.25">
      <c r="A203" s="85"/>
    </row>
    <row r="204" spans="1:1" x14ac:dyDescent="0.25">
      <c r="A204" s="85"/>
    </row>
    <row r="205" spans="1:1" x14ac:dyDescent="0.25">
      <c r="A205" s="85"/>
    </row>
    <row r="206" spans="1:1" x14ac:dyDescent="0.25">
      <c r="A206" s="85"/>
    </row>
    <row r="207" spans="1:1" x14ac:dyDescent="0.25">
      <c r="A207" s="85"/>
    </row>
    <row r="208" spans="1:1" x14ac:dyDescent="0.25">
      <c r="A208" s="85"/>
    </row>
    <row r="209" spans="1:1" x14ac:dyDescent="0.25">
      <c r="A209" s="85"/>
    </row>
    <row r="210" spans="1:1" x14ac:dyDescent="0.25">
      <c r="A210" s="85"/>
    </row>
    <row r="211" spans="1:1" x14ac:dyDescent="0.25">
      <c r="A211" s="85"/>
    </row>
    <row r="212" spans="1:1" x14ac:dyDescent="0.25">
      <c r="A212" s="85"/>
    </row>
    <row r="213" spans="1:1" x14ac:dyDescent="0.25">
      <c r="A213" s="85"/>
    </row>
    <row r="214" spans="1:1" x14ac:dyDescent="0.25">
      <c r="A214" s="85"/>
    </row>
    <row r="215" spans="1:1" x14ac:dyDescent="0.25">
      <c r="A215" s="85"/>
    </row>
    <row r="216" spans="1:1" x14ac:dyDescent="0.25">
      <c r="A216" s="85"/>
    </row>
    <row r="217" spans="1:1" x14ac:dyDescent="0.25">
      <c r="A217" s="85"/>
    </row>
    <row r="218" spans="1:1" x14ac:dyDescent="0.25">
      <c r="A218" s="85"/>
    </row>
    <row r="219" spans="1:1" x14ac:dyDescent="0.25">
      <c r="A219" s="85"/>
    </row>
    <row r="220" spans="1:1" x14ac:dyDescent="0.25">
      <c r="A220" s="85"/>
    </row>
    <row r="221" spans="1:1" x14ac:dyDescent="0.25">
      <c r="A221" s="85"/>
    </row>
    <row r="222" spans="1:1" x14ac:dyDescent="0.25">
      <c r="A222" s="85"/>
    </row>
    <row r="223" spans="1:1" x14ac:dyDescent="0.25">
      <c r="A223" s="85"/>
    </row>
    <row r="224" spans="1:1" x14ac:dyDescent="0.25">
      <c r="A224" s="85"/>
    </row>
    <row r="225" spans="1:1" x14ac:dyDescent="0.25">
      <c r="A225" s="85"/>
    </row>
    <row r="226" spans="1:1" x14ac:dyDescent="0.25">
      <c r="A226" s="85"/>
    </row>
    <row r="227" spans="1:1" x14ac:dyDescent="0.25">
      <c r="A227" s="85"/>
    </row>
    <row r="228" spans="1:1" x14ac:dyDescent="0.25">
      <c r="A228" s="85"/>
    </row>
    <row r="229" spans="1:1" x14ac:dyDescent="0.25">
      <c r="A229" s="85"/>
    </row>
    <row r="230" spans="1:1" x14ac:dyDescent="0.25">
      <c r="A230" s="85"/>
    </row>
    <row r="231" spans="1:1" x14ac:dyDescent="0.25">
      <c r="A231" s="85"/>
    </row>
    <row r="232" spans="1:1" x14ac:dyDescent="0.25">
      <c r="A232" s="85"/>
    </row>
    <row r="233" spans="1:1" x14ac:dyDescent="0.25">
      <c r="A233" s="85"/>
    </row>
    <row r="234" spans="1:1" x14ac:dyDescent="0.25">
      <c r="A234" s="85"/>
    </row>
    <row r="235" spans="1:1" x14ac:dyDescent="0.25">
      <c r="A235" s="85"/>
    </row>
    <row r="236" spans="1:1" x14ac:dyDescent="0.25">
      <c r="A236" s="85"/>
    </row>
    <row r="237" spans="1:1" x14ac:dyDescent="0.25">
      <c r="A237" s="85"/>
    </row>
    <row r="238" spans="1:1" x14ac:dyDescent="0.25">
      <c r="A238" s="85"/>
    </row>
    <row r="239" spans="1:1" x14ac:dyDescent="0.25">
      <c r="A239" s="85"/>
    </row>
    <row r="240" spans="1:1" x14ac:dyDescent="0.25">
      <c r="A240" s="85"/>
    </row>
    <row r="241" spans="1:1" x14ac:dyDescent="0.25">
      <c r="A241" s="85"/>
    </row>
    <row r="242" spans="1:1" x14ac:dyDescent="0.25">
      <c r="A242" s="85"/>
    </row>
    <row r="243" spans="1:1" x14ac:dyDescent="0.25">
      <c r="A243" s="85"/>
    </row>
    <row r="244" spans="1:1" x14ac:dyDescent="0.25">
      <c r="A244" s="85"/>
    </row>
    <row r="245" spans="1:1" x14ac:dyDescent="0.25">
      <c r="A245" s="85"/>
    </row>
    <row r="246" spans="1:1" x14ac:dyDescent="0.25">
      <c r="A246" s="85"/>
    </row>
    <row r="247" spans="1:1" x14ac:dyDescent="0.25">
      <c r="A247" s="85"/>
    </row>
    <row r="248" spans="1:1" x14ac:dyDescent="0.25">
      <c r="A248" s="85"/>
    </row>
    <row r="249" spans="1:1" x14ac:dyDescent="0.25">
      <c r="A249" s="85"/>
    </row>
    <row r="250" spans="1:1" x14ac:dyDescent="0.25">
      <c r="A250" s="85"/>
    </row>
    <row r="251" spans="1:1" x14ac:dyDescent="0.25">
      <c r="A251" s="85"/>
    </row>
    <row r="252" spans="1:1" x14ac:dyDescent="0.25">
      <c r="A252" s="85"/>
    </row>
    <row r="253" spans="1:1" x14ac:dyDescent="0.25">
      <c r="A253" s="85"/>
    </row>
    <row r="254" spans="1:1" x14ac:dyDescent="0.25">
      <c r="A254" s="85"/>
    </row>
    <row r="255" spans="1:1" x14ac:dyDescent="0.25">
      <c r="A255" s="85"/>
    </row>
    <row r="256" spans="1:1" x14ac:dyDescent="0.25">
      <c r="A256" s="85"/>
    </row>
    <row r="257" spans="1:1" x14ac:dyDescent="0.25">
      <c r="A257" s="85"/>
    </row>
    <row r="258" spans="1:1" x14ac:dyDescent="0.25">
      <c r="A258" s="85"/>
    </row>
    <row r="259" spans="1:1" x14ac:dyDescent="0.25">
      <c r="A259" s="85"/>
    </row>
    <row r="260" spans="1:1" x14ac:dyDescent="0.25">
      <c r="A260" s="85"/>
    </row>
    <row r="261" spans="1:1" x14ac:dyDescent="0.25">
      <c r="A261" s="85"/>
    </row>
    <row r="262" spans="1:1" x14ac:dyDescent="0.25">
      <c r="A262" s="85"/>
    </row>
    <row r="263" spans="1:1" x14ac:dyDescent="0.25">
      <c r="A263" s="85"/>
    </row>
    <row r="264" spans="1:1" x14ac:dyDescent="0.25">
      <c r="A264" s="85"/>
    </row>
    <row r="265" spans="1:1" x14ac:dyDescent="0.25">
      <c r="A265" s="85"/>
    </row>
    <row r="266" spans="1:1" x14ac:dyDescent="0.25">
      <c r="A266" s="85"/>
    </row>
    <row r="267" spans="1:1" x14ac:dyDescent="0.25">
      <c r="A267" s="85"/>
    </row>
    <row r="268" spans="1:1" x14ac:dyDescent="0.25">
      <c r="A268" s="85"/>
    </row>
    <row r="269" spans="1:1" x14ac:dyDescent="0.25">
      <c r="A269" s="85"/>
    </row>
    <row r="270" spans="1:1" x14ac:dyDescent="0.25">
      <c r="A270" s="85"/>
    </row>
    <row r="271" spans="1:1" x14ac:dyDescent="0.25">
      <c r="A271" s="85"/>
    </row>
    <row r="272" spans="1:1" x14ac:dyDescent="0.25">
      <c r="A272" s="85"/>
    </row>
    <row r="273" spans="1:1" x14ac:dyDescent="0.25">
      <c r="A273" s="85"/>
    </row>
    <row r="274" spans="1:1" x14ac:dyDescent="0.25">
      <c r="A274" s="85"/>
    </row>
    <row r="275" spans="1:1" x14ac:dyDescent="0.25">
      <c r="A275" s="85"/>
    </row>
    <row r="276" spans="1:1" x14ac:dyDescent="0.25">
      <c r="A276" s="85"/>
    </row>
    <row r="277" spans="1:1" x14ac:dyDescent="0.25">
      <c r="A277" s="85"/>
    </row>
    <row r="278" spans="1:1" x14ac:dyDescent="0.25">
      <c r="A278" s="85"/>
    </row>
    <row r="279" spans="1:1" x14ac:dyDescent="0.25">
      <c r="A279" s="85"/>
    </row>
    <row r="280" spans="1:1" x14ac:dyDescent="0.25">
      <c r="A280" s="85"/>
    </row>
    <row r="281" spans="1:1" x14ac:dyDescent="0.25">
      <c r="A281" s="85"/>
    </row>
    <row r="282" spans="1:1" x14ac:dyDescent="0.25">
      <c r="A282" s="85"/>
    </row>
    <row r="283" spans="1:1" x14ac:dyDescent="0.25">
      <c r="A283" s="85"/>
    </row>
    <row r="284" spans="1:1" x14ac:dyDescent="0.25">
      <c r="A284" s="85"/>
    </row>
    <row r="285" spans="1:1" x14ac:dyDescent="0.25">
      <c r="A285" s="85"/>
    </row>
    <row r="286" spans="1:1" x14ac:dyDescent="0.25">
      <c r="A286" s="85"/>
    </row>
    <row r="287" spans="1:1" x14ac:dyDescent="0.25">
      <c r="A287" s="85"/>
    </row>
    <row r="288" spans="1:1" x14ac:dyDescent="0.25">
      <c r="A288" s="85"/>
    </row>
    <row r="289" spans="1:1" x14ac:dyDescent="0.25">
      <c r="A289" s="85"/>
    </row>
    <row r="290" spans="1:1" x14ac:dyDescent="0.25">
      <c r="A290" s="85"/>
    </row>
    <row r="291" spans="1:1" x14ac:dyDescent="0.25">
      <c r="A291" s="85"/>
    </row>
    <row r="292" spans="1:1" x14ac:dyDescent="0.25">
      <c r="A292" s="85"/>
    </row>
    <row r="293" spans="1:1" x14ac:dyDescent="0.25">
      <c r="A293" s="85"/>
    </row>
    <row r="294" spans="1:1" x14ac:dyDescent="0.25">
      <c r="A294" s="85"/>
    </row>
    <row r="295" spans="1:1" x14ac:dyDescent="0.25">
      <c r="A295" s="85"/>
    </row>
    <row r="296" spans="1:1" x14ac:dyDescent="0.25">
      <c r="A296" s="85"/>
    </row>
    <row r="297" spans="1:1" x14ac:dyDescent="0.25">
      <c r="A297" s="85"/>
    </row>
    <row r="298" spans="1:1" x14ac:dyDescent="0.25">
      <c r="A298" s="85"/>
    </row>
    <row r="299" spans="1:1" x14ac:dyDescent="0.25">
      <c r="A299" s="85"/>
    </row>
    <row r="300" spans="1:1" x14ac:dyDescent="0.25">
      <c r="A300" s="85"/>
    </row>
    <row r="301" spans="1:1" x14ac:dyDescent="0.25">
      <c r="A301" s="85"/>
    </row>
    <row r="302" spans="1:1" x14ac:dyDescent="0.25">
      <c r="A302" s="85"/>
    </row>
    <row r="303" spans="1:1" x14ac:dyDescent="0.25">
      <c r="A303" s="85"/>
    </row>
    <row r="304" spans="1:1" x14ac:dyDescent="0.25">
      <c r="A304" s="85"/>
    </row>
    <row r="305" spans="1:1" x14ac:dyDescent="0.25">
      <c r="A305" s="85"/>
    </row>
    <row r="306" spans="1:1" x14ac:dyDescent="0.25">
      <c r="A306" s="85"/>
    </row>
    <row r="307" spans="1:1" x14ac:dyDescent="0.25">
      <c r="A307" s="85"/>
    </row>
  </sheetData>
  <mergeCells count="28">
    <mergeCell ref="A87:F87"/>
    <mergeCell ref="D98:E98"/>
    <mergeCell ref="C99:E99"/>
    <mergeCell ref="A21:F21"/>
    <mergeCell ref="A36:F36"/>
    <mergeCell ref="A51:F51"/>
    <mergeCell ref="A62:F62"/>
    <mergeCell ref="A73:F73"/>
    <mergeCell ref="A79:F79"/>
    <mergeCell ref="B15:E15"/>
    <mergeCell ref="A17:F17"/>
    <mergeCell ref="A18:A19"/>
    <mergeCell ref="B18:B19"/>
    <mergeCell ref="C18:C19"/>
    <mergeCell ref="D18:D19"/>
    <mergeCell ref="E18:E19"/>
    <mergeCell ref="B14:E14"/>
    <mergeCell ref="C3:F3"/>
    <mergeCell ref="C4:F4"/>
    <mergeCell ref="E5:F5"/>
    <mergeCell ref="E6:F6"/>
    <mergeCell ref="B7:D7"/>
    <mergeCell ref="B8:D8"/>
    <mergeCell ref="B9:D9"/>
    <mergeCell ref="B10:E10"/>
    <mergeCell ref="B11:E11"/>
    <mergeCell ref="B12:E12"/>
    <mergeCell ref="B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2023-10-20T13:47:06Z</dcterms:modified>
</cp:coreProperties>
</file>