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8_{168C7E2C-A893-47D2-9547-A268E702B4F2}" xr6:coauthVersionLast="47" xr6:coauthVersionMax="47" xr10:uidLastSave="{00000000-0000-0000-0000-000000000000}"/>
  <bookViews>
    <workbookView xWindow="-120" yWindow="-120" windowWidth="29040" windowHeight="15840" activeTab="6" xr2:uid="{00000000-000D-0000-FFFF-FFFF00000000}"/>
  </bookViews>
  <sheets>
    <sheet name="Напрями  ЗЗСО" sheetId="5" r:id="rId1"/>
    <sheet name="Напрями ЗДО" sheetId="4" r:id="rId2"/>
    <sheet name="Напрями Позашкільна освіта" sheetId="6" r:id="rId3"/>
    <sheet name="Напрями  Управління" sheetId="7" r:id="rId4"/>
    <sheet name="УКС" sheetId="9" r:id="rId5"/>
    <sheet name="ФІНО" sheetId="11" r:id="rId6"/>
    <sheet name="Показники" sheetId="2" r:id="rId7"/>
    <sheet name="Ресурсне забезпечення" sheetId="1" r:id="rId8"/>
  </sheets>
  <definedNames>
    <definedName name="OLE_LINK1" localSheetId="0">'Напрями  ЗЗСО'!#REF!</definedName>
    <definedName name="OLE_LINK1" localSheetId="3">'Напрями  Управління'!#REF!</definedName>
    <definedName name="OLE_LINK1" localSheetId="1">'Напрями ЗДО'!#REF!</definedName>
    <definedName name="OLE_LINK1" localSheetId="2">'Напрями Позашкільна освіта'!#REF!</definedName>
    <definedName name="OLE_LINK1" localSheetId="7">'Ресурсне забезпечення'!$A$3</definedName>
  </definedNames>
  <calcPr calcId="191029"/>
</workbook>
</file>

<file path=xl/calcChain.xml><?xml version="1.0" encoding="utf-8"?>
<calcChain xmlns="http://schemas.openxmlformats.org/spreadsheetml/2006/main">
  <c r="I54" i="4" l="1"/>
  <c r="J49" i="2" s="1"/>
  <c r="J48" i="2" s="1"/>
  <c r="I11" i="4"/>
  <c r="J31" i="2" s="1"/>
  <c r="J30" i="2" s="1"/>
  <c r="I14" i="5"/>
  <c r="C7" i="1"/>
  <c r="I55" i="9"/>
  <c r="I52" i="9" s="1"/>
  <c r="J45" i="2"/>
  <c r="J46" i="2"/>
  <c r="L45" i="9"/>
  <c r="J38" i="2"/>
  <c r="J17" i="2"/>
  <c r="L53" i="9"/>
  <c r="L54" i="9"/>
  <c r="L48" i="9"/>
  <c r="L49" i="9"/>
  <c r="L50" i="9"/>
  <c r="L51" i="9"/>
  <c r="L44" i="9"/>
  <c r="L47" i="9"/>
  <c r="L42" i="9"/>
  <c r="L43" i="9"/>
  <c r="L36" i="9"/>
  <c r="L31" i="9"/>
  <c r="L33" i="9"/>
  <c r="L28" i="9"/>
  <c r="L30" i="9"/>
  <c r="L26" i="9"/>
  <c r="L27" i="9"/>
  <c r="L22" i="9"/>
  <c r="L19" i="9"/>
  <c r="L17" i="9"/>
  <c r="L11" i="9"/>
  <c r="L12" i="9"/>
  <c r="L9" i="9"/>
  <c r="H25" i="9"/>
  <c r="L25" i="9" s="1"/>
  <c r="L63" i="4"/>
  <c r="L61" i="4"/>
  <c r="L60" i="4"/>
  <c r="I62" i="4"/>
  <c r="L62" i="4" s="1"/>
  <c r="L61" i="5"/>
  <c r="L59" i="5"/>
  <c r="L58" i="5"/>
  <c r="I60" i="5"/>
  <c r="J16" i="2" s="1"/>
  <c r="J15" i="2" s="1"/>
  <c r="I14" i="6"/>
  <c r="L14" i="6" s="1"/>
  <c r="I13" i="6"/>
  <c r="I15" i="6"/>
  <c r="I19" i="6"/>
  <c r="I16" i="6" s="1"/>
  <c r="L15" i="6"/>
  <c r="L13" i="6"/>
  <c r="L12" i="6"/>
  <c r="L11" i="6"/>
  <c r="L10" i="6"/>
  <c r="L9" i="6"/>
  <c r="L7" i="6"/>
  <c r="L48" i="4"/>
  <c r="L49" i="4"/>
  <c r="L50" i="4"/>
  <c r="L51" i="4"/>
  <c r="L52" i="4"/>
  <c r="L53" i="4"/>
  <c r="L54" i="4"/>
  <c r="L55" i="4"/>
  <c r="L56" i="4"/>
  <c r="L57" i="4"/>
  <c r="L58" i="4"/>
  <c r="L12" i="4"/>
  <c r="L14" i="4"/>
  <c r="L15" i="4"/>
  <c r="L16" i="4"/>
  <c r="L17" i="4"/>
  <c r="L18" i="4"/>
  <c r="I20" i="5"/>
  <c r="L20" i="5"/>
  <c r="H8" i="2"/>
  <c r="H15" i="2"/>
  <c r="H34" i="9"/>
  <c r="L34" i="9" s="1"/>
  <c r="H8" i="9"/>
  <c r="L8" i="9" s="1"/>
  <c r="H14" i="7"/>
  <c r="L10" i="7"/>
  <c r="L8" i="7"/>
  <c r="L9" i="7"/>
  <c r="H10" i="6"/>
  <c r="H19" i="6" s="1"/>
  <c r="H16" i="6" s="1"/>
  <c r="H13" i="4"/>
  <c r="L13" i="4" s="1"/>
  <c r="H52" i="4"/>
  <c r="L16" i="5"/>
  <c r="L17" i="5"/>
  <c r="L18" i="5"/>
  <c r="H28" i="5"/>
  <c r="H13" i="5"/>
  <c r="L13" i="5" s="1"/>
  <c r="H14" i="5"/>
  <c r="H11" i="4"/>
  <c r="L11" i="4" s="1"/>
  <c r="H49" i="4"/>
  <c r="H49" i="5"/>
  <c r="H11" i="5"/>
  <c r="L15" i="5"/>
  <c r="H26" i="5"/>
  <c r="H31" i="9"/>
  <c r="L19" i="5"/>
  <c r="H25" i="5"/>
  <c r="H48" i="4"/>
  <c r="H46" i="4"/>
  <c r="H39" i="9"/>
  <c r="L39" i="9" s="1"/>
  <c r="H44" i="2"/>
  <c r="H38" i="2"/>
  <c r="H45" i="2"/>
  <c r="H35" i="9"/>
  <c r="L35" i="9" s="1"/>
  <c r="H48" i="9"/>
  <c r="H38" i="9"/>
  <c r="L38" i="9" s="1"/>
  <c r="H33" i="9"/>
  <c r="H41" i="9"/>
  <c r="L41" i="9" s="1"/>
  <c r="H40" i="9"/>
  <c r="L40" i="9" s="1"/>
  <c r="H32" i="9"/>
  <c r="L32" i="9" s="1"/>
  <c r="H18" i="9"/>
  <c r="L18" i="9" s="1"/>
  <c r="H20" i="9"/>
  <c r="L20" i="9" s="1"/>
  <c r="H37" i="9"/>
  <c r="L37" i="9" s="1"/>
  <c r="H23" i="9"/>
  <c r="L23" i="9" s="1"/>
  <c r="H19" i="9"/>
  <c r="H21" i="9"/>
  <c r="L21" i="9" s="1"/>
  <c r="H29" i="9"/>
  <c r="L29" i="9" s="1"/>
  <c r="H7" i="9"/>
  <c r="L7" i="9" s="1"/>
  <c r="H51" i="4"/>
  <c r="H50" i="4"/>
  <c r="H8" i="4"/>
  <c r="I16" i="2"/>
  <c r="I57" i="5" l="1"/>
  <c r="L57" i="5" s="1"/>
  <c r="L60" i="5"/>
  <c r="I59" i="4"/>
  <c r="L59" i="4" s="1"/>
  <c r="J44" i="2"/>
  <c r="B7" i="1"/>
  <c r="H46" i="9" l="1"/>
  <c r="L46" i="9" s="1"/>
  <c r="H24" i="9"/>
  <c r="L24" i="9" s="1"/>
  <c r="H10" i="9"/>
  <c r="H58" i="5"/>
  <c r="H12" i="5"/>
  <c r="H40" i="5"/>
  <c r="H60" i="5" s="1"/>
  <c r="H55" i="9" l="1"/>
  <c r="L55" i="9" s="1"/>
  <c r="L10" i="9"/>
  <c r="H57" i="5"/>
  <c r="H37" i="4"/>
  <c r="H57" i="4"/>
  <c r="H52" i="9" l="1"/>
  <c r="L52" i="9" s="1"/>
  <c r="H59" i="4"/>
  <c r="H62" i="4" s="1"/>
  <c r="H55" i="2"/>
  <c r="H33" i="2"/>
  <c r="I31" i="2"/>
  <c r="H30" i="2"/>
  <c r="L7" i="4" l="1"/>
  <c r="H8" i="11"/>
  <c r="H11" i="11" s="1"/>
  <c r="L11" i="11" s="1"/>
  <c r="L9" i="11"/>
  <c r="L7" i="11"/>
  <c r="L8" i="11" l="1"/>
  <c r="H46" i="2"/>
  <c r="I121" i="2" l="1"/>
  <c r="I122" i="2"/>
  <c r="H97" i="2" l="1"/>
  <c r="H24" i="2"/>
  <c r="H28" i="2"/>
  <c r="H27" i="2"/>
  <c r="H26" i="2"/>
  <c r="H23" i="2"/>
  <c r="H16" i="2"/>
  <c r="H31" i="2"/>
  <c r="H49" i="2"/>
  <c r="H36" i="2"/>
  <c r="H35" i="2"/>
  <c r="H34" i="2"/>
  <c r="H53" i="2"/>
  <c r="H52" i="2"/>
  <c r="H51" i="2"/>
  <c r="H48" i="2"/>
  <c r="L46" i="4" l="1"/>
  <c r="L14" i="5"/>
  <c r="H117" i="2" l="1"/>
  <c r="H118" i="2"/>
  <c r="H119" i="2"/>
  <c r="H120" i="2"/>
  <c r="H116" i="2"/>
  <c r="H87" i="2"/>
  <c r="H85" i="2"/>
  <c r="H84" i="2"/>
  <c r="L52" i="5" l="1"/>
  <c r="L9" i="5" l="1"/>
  <c r="H98" i="2" l="1"/>
  <c r="L53" i="5"/>
  <c r="L54" i="5"/>
  <c r="L46" i="5"/>
  <c r="L47" i="5"/>
  <c r="L48" i="5"/>
  <c r="L49" i="5"/>
  <c r="L38" i="5"/>
  <c r="L39" i="5"/>
  <c r="L40" i="5"/>
  <c r="L41" i="5"/>
  <c r="L42" i="5"/>
  <c r="L43" i="5"/>
  <c r="L26" i="5"/>
  <c r="L27" i="5"/>
  <c r="L28" i="5"/>
  <c r="L29" i="5"/>
  <c r="L30" i="5"/>
  <c r="L31" i="5"/>
  <c r="L32" i="5"/>
  <c r="L33" i="5"/>
  <c r="L34" i="5"/>
  <c r="L35" i="5"/>
  <c r="L8" i="5"/>
  <c r="L51" i="5"/>
  <c r="L10" i="5"/>
  <c r="L11" i="5"/>
  <c r="L12" i="5"/>
  <c r="L7" i="5"/>
  <c r="F7" i="1"/>
  <c r="F9" i="1"/>
  <c r="I109" i="2"/>
  <c r="L45" i="5"/>
  <c r="L37" i="5"/>
  <c r="L25" i="5"/>
  <c r="L19" i="6"/>
  <c r="F10" i="1"/>
  <c r="L15" i="7"/>
  <c r="L16" i="7"/>
  <c r="L14" i="7"/>
  <c r="L12" i="7"/>
  <c r="L7" i="7"/>
  <c r="L16" i="6"/>
  <c r="L44" i="4"/>
  <c r="L45" i="4"/>
  <c r="L42" i="4"/>
  <c r="L35" i="4"/>
  <c r="L36" i="4"/>
  <c r="L37" i="4"/>
  <c r="L38" i="4"/>
  <c r="L39" i="4"/>
  <c r="L40" i="4"/>
  <c r="L34" i="4"/>
  <c r="L24" i="4"/>
  <c r="L25" i="4"/>
  <c r="L26" i="4"/>
  <c r="L27" i="4"/>
  <c r="L28" i="4"/>
  <c r="L29" i="4"/>
  <c r="L30" i="4"/>
  <c r="L31" i="4"/>
  <c r="L32" i="4"/>
  <c r="L23" i="4"/>
  <c r="L8" i="4"/>
  <c r="L9" i="4"/>
  <c r="L10" i="4"/>
  <c r="H17" i="7" l="1"/>
  <c r="L17" i="7" s="1"/>
</calcChain>
</file>

<file path=xl/sharedStrings.xml><?xml version="1.0" encoding="utf-8"?>
<sst xmlns="http://schemas.openxmlformats.org/spreadsheetml/2006/main" count="1621" uniqueCount="438">
  <si>
    <t>Строки виконання Програми</t>
  </si>
  <si>
    <t>І</t>
  </si>
  <si>
    <t>2025 рік</t>
  </si>
  <si>
    <t>2026 рік</t>
  </si>
  <si>
    <t>2027 рік</t>
  </si>
  <si>
    <t>Кошти місцевого бюджету Фонтанської сільської ради</t>
  </si>
  <si>
    <r>
      <t>ІІ</t>
    </r>
    <r>
      <rPr>
        <sz val="12"/>
        <color theme="1"/>
        <rFont val="Times New Roman"/>
        <family val="1"/>
        <charset val="204"/>
      </rPr>
      <t xml:space="preserve"> </t>
    </r>
  </si>
  <si>
    <r>
      <t>Кошти освітньої субвенції з державного бюджету</t>
    </r>
    <r>
      <rPr>
        <sz val="12"/>
        <color theme="1"/>
        <rFont val="Times New Roman"/>
        <family val="1"/>
        <charset val="204"/>
      </rPr>
      <t xml:space="preserve"> </t>
    </r>
  </si>
  <si>
    <t xml:space="preserve">Усього витрат                                     на виконання Програми                 (тис. грн. ) </t>
  </si>
  <si>
    <t>Обсяг ресурсів, всього, у тому числі:</t>
  </si>
  <si>
    <t>Джерела фінансування,які пропонується залучити на виконання Програми</t>
  </si>
  <si>
    <t>Орієнтовні обсяги фінансування (вартість), тис. грн, у тому числі</t>
  </si>
  <si>
    <t>План</t>
  </si>
  <si>
    <t>Завдання</t>
  </si>
  <si>
    <t>Зміст заходів</t>
  </si>
  <si>
    <t>Цільова група (жінки/чоловіки різних груп)</t>
  </si>
  <si>
    <t>Термін виконання</t>
  </si>
  <si>
    <t>Виконавці</t>
  </si>
  <si>
    <t>Джерела фінансування</t>
  </si>
  <si>
    <t>Очікуваний результат</t>
  </si>
  <si>
    <t>№              з/п</t>
  </si>
  <si>
    <t>1. Створення умов  для забезпечення потреб населення в якісній і доступній  освіті дітей та стабільного функціонування закладів освіти</t>
  </si>
  <si>
    <t>Відкриття додаткових груп у закладах дошкільної освіти комунальної власності Фонтанської територіальної громади</t>
  </si>
  <si>
    <t>1.1.</t>
  </si>
  <si>
    <t>1.2.</t>
  </si>
  <si>
    <t xml:space="preserve">Освітнього простору, створення умов для підвищення якості навчання осіб з особливими освітніми потребами та їх успішної соціалізації </t>
  </si>
  <si>
    <t>Зміцнення та оновлення  матеріально- технічної бази, формування сучасного освітнього простору</t>
  </si>
  <si>
    <t>1.3.</t>
  </si>
  <si>
    <t xml:space="preserve">Модернізація матеріально-технічної бази профільних  ліцеїв, профільних кабінетів: фізики, хімії, математики, іноземної мови, географії, біології, інформатики, 
 кабінету  предмета «Захист України»
</t>
  </si>
  <si>
    <t>1.4.</t>
  </si>
  <si>
    <t>Капітальний ремонт будівель, приміщень та систем комунікацій у закладах освіти комунальної власності Фонтанської територіальної громади</t>
  </si>
  <si>
    <t>1.5.</t>
  </si>
  <si>
    <t>1.6.</t>
  </si>
  <si>
    <t>Здійснення заходів з енергозбереження в закладах освіти комунальної власності територіальної громади Фонтанської сільської ради</t>
  </si>
  <si>
    <t>Створення умов для комфортного перебування дітей у  закладах освіти, економія енергоресурсів</t>
  </si>
  <si>
    <t>Забезпечення безпечних умов перевезення окремих категорій дітей, що навчаються в закладах освіти територіальної громади Фонтанської сільської ради</t>
  </si>
  <si>
    <t>Кошти бюджету Фонтанської сільської ради Одеського району Одеської області</t>
  </si>
  <si>
    <t>Всього, у т. ч.:</t>
  </si>
  <si>
    <t>Всього</t>
  </si>
  <si>
    <t>2. Створення безпечного освітнього середовища</t>
  </si>
  <si>
    <t>2.1.</t>
  </si>
  <si>
    <t>Облаштування в закладах освіти комунальної власності територіальної громади Фонтанської сільської ради, захисних споруд цивільного захисту у вигляді сховищ та найпростіших укриттів</t>
  </si>
  <si>
    <t>Забезпечення безпечних умов навчання та виховання в  закладах освіти</t>
  </si>
  <si>
    <t>Управління освіти Фонтанської сільської ради Одеського району Одеської області</t>
  </si>
  <si>
    <t>2.2.</t>
  </si>
  <si>
    <t>Проведення протипожежних заходів у закладах освіти комунальної власності територіальної громади Фонтанської сільської ради (встановлення, обслуговування та ремонт систем автоматичного локального пожежогасіння, доукомплектування та обслуговування систем автоматичної пожеженої сигналізації,  конструкцій протипожежною сумішшю, придбання та обслуговування засобів пожежогасіння)</t>
  </si>
  <si>
    <t>2.3.</t>
  </si>
  <si>
    <t xml:space="preserve">Встановлення та обслуговування зовнішнього відеоспостереження закладів та установ освіти комунальної власності територіальної громади Фонтанської сільської ради  </t>
  </si>
  <si>
    <t>2.4.</t>
  </si>
  <si>
    <t>Модернізація спортивної бази в закладах освіти комунальної власності територіальної громади Фонтанської сільської ради    (спортивні зали, фізкультурно-оздоровчі комплекси, стадіони, майданчики тощо)</t>
  </si>
  <si>
    <t>Створення умов для фізичного розвитку дітей та учнівської молоді</t>
  </si>
  <si>
    <t xml:space="preserve">Проведення робіт із благоустрою території в закладах та установах освіти комунальної власності територіальної громади Фонтанської сільської ради </t>
  </si>
  <si>
    <t>2.5.</t>
  </si>
  <si>
    <t>Створення належних умов для навчання та виховання дітей у закладах освіти</t>
  </si>
  <si>
    <t>2.6.</t>
  </si>
  <si>
    <t>Виконання вимог чинного  законодавства України</t>
  </si>
  <si>
    <t>2.7.</t>
  </si>
  <si>
    <t>2.8.</t>
  </si>
  <si>
    <t>Забезпечення проходження періодичних медичних оглядів працівниками закладів освіти комунальної власності територіальної громади Фонтанської сільської ради</t>
  </si>
  <si>
    <t>Забезпечення проходження навчання операторів котелен, електромонтерів закладів  освіти комунальної власності територіальної громади Фонтанської сільської ради</t>
  </si>
  <si>
    <t>Забезпечення проходження навчання працівників закладів  освіти комунальної власності територіальної громади Фонтанської сільської ради,  охорони праці, цивільного захисту та пожежної безпеки</t>
  </si>
  <si>
    <t>Ліцензування медичних кабінетів закладів освіти комунальної форми територіальної громади Фонтанської сільської ради</t>
  </si>
  <si>
    <t>2.9.</t>
  </si>
  <si>
    <t>Підвищення професійної компетентності</t>
  </si>
  <si>
    <t>2.10.</t>
  </si>
  <si>
    <t xml:space="preserve">Підготовка котелень до опалювального сезону закладів освіти комунальної форми територіальної громади Фонтанської сільської ради </t>
  </si>
  <si>
    <t>Надання учасникам освітнього процесу  психологічної та емоційноїпідтримки в умовах війни та повоєнний період</t>
  </si>
  <si>
    <t>2.11.</t>
  </si>
  <si>
    <t>3. Інформатизація освітнього процесу та управлінської діяльності  освітньої  галузі</t>
  </si>
  <si>
    <t>3.1.</t>
  </si>
  <si>
    <t>3.3.</t>
  </si>
  <si>
    <t>3.4.</t>
  </si>
  <si>
    <t>3.5.</t>
  </si>
  <si>
    <t>Створення в закладах та установах освіти  WI-FI зон (бездротовий «Інтернет»)</t>
  </si>
  <si>
    <t>3.6.</t>
  </si>
  <si>
    <t>3.7.</t>
  </si>
  <si>
    <t>3.8.</t>
  </si>
  <si>
    <t xml:space="preserve">Забезпечення закладів та установ освіти комунальної власності територіальної громади Фонтанської сільської ради комп’ютерною технікою, технологічним обладнанням, мультимедійною та інтерактивною технікою; придбання комплектуючих  (принтер, сканер, копіювальна техніка, відеокамера тощо) </t>
  </si>
  <si>
    <t>Підвищення ефективності освітнього процесу, впровадження інформаційно-комунікаційних технологій</t>
  </si>
  <si>
    <t>3.2.</t>
  </si>
  <si>
    <t xml:space="preserve">Придбання та впровадження ліцензійного програмного забезпечення в закладах та установах освіти комунальної власності територіальної громади Фонтанської сільської ради </t>
  </si>
  <si>
    <t>Вдосконалення роботи в закладах та установах освіти з питань дотримання норм законодавства України у сфері інтелектуальної власності</t>
  </si>
  <si>
    <t>Підключення закладів освіти комунальної власності територіальної громади Фонтанської сільської ради  до мережі «Інтернет» за допомогою технології  GPON</t>
  </si>
  <si>
    <t>Проведення в закладах освіти комунальної власності територіальної громади Фонтанської сільської ради телекомунікаційних мереж (створення локальних мереж «Інтернет»)</t>
  </si>
  <si>
    <t>Вдосконалення організації вільного доступу учасників освітнього  процесу до безпечних інформаційних ресурсів у закладах освіти</t>
  </si>
  <si>
    <t>Підтримка автоматизованої системи реєстрації дітей дошкільного віку  та модернізація вебсайтів закладів дошкільної освіти, які знаходяться у системі реєстрації</t>
  </si>
  <si>
    <t>Підтримка вебсайтів закладів  освіти комунальної власності територіальної громади Фонтанської сільської ради</t>
  </si>
  <si>
    <t>Забезпечення прозорості та відкритості діяльності закладів освіти та органів управління освітою, формування єдиного освітньо-інформаційного простору</t>
  </si>
  <si>
    <t>Підвищення якості інформаційного забезпечення шляхом формування та поповнення загальної бази даних</t>
  </si>
  <si>
    <t>4. Забезпечення підтримки розвитку інтелектуального, творчого потенціалу дітей та учнівської молоді</t>
  </si>
  <si>
    <t>4.1.</t>
  </si>
  <si>
    <t>Організація заходів з обміну досвідом учнів (вихованців), організація поїздок, прийом делегацій</t>
  </si>
  <si>
    <t>Організація та проведення навчально-практичних семінарів, тренінгів, майстер-класів тощо для учнів закладів загальної середньої освіти комунальної власності територіальної громади Фонтанської сільської ради</t>
  </si>
  <si>
    <t>4.2.</t>
  </si>
  <si>
    <t>4.3.</t>
  </si>
  <si>
    <t>4.6.</t>
  </si>
  <si>
    <t>4.7.</t>
  </si>
  <si>
    <t>Стимулювання дітей до участі в інтелектуальних, спортивних, творчих змаганнях; підтримка обдарованих дітей</t>
  </si>
  <si>
    <t>Інтеграція  закладів  освіти у вітчизняний та міжнародний освітній простір</t>
  </si>
  <si>
    <t xml:space="preserve">Розвиток інтелектуальних та творчих здібностей учнів  закладів загальної середньої освіти </t>
  </si>
  <si>
    <t>Стимулювання дітей під час проведення новорічних свят</t>
  </si>
  <si>
    <t>Формування активної громадянської позиції  учнівської молоді</t>
  </si>
  <si>
    <t xml:space="preserve">Реалізація проєкту «Пліч-о-пліч Всеукраїнські шкільні ліги»  </t>
  </si>
  <si>
    <t>5. Розвиток творчого потенціалу та підвищення престижності праці працівників закладів освіти</t>
  </si>
  <si>
    <t>Організація заходів з неформальної освіти педагогічних працівників (семінари, вебінари, круглі столи, конференції, форуми,тренінги  тощо), спрямованих на підвищення професійного розвитку педагогів з питань формування в учнів (вихованців) компетентностей, впровадження реформ НУШ, корекції організації освітньої діяльності  в умовах війни та повоєнного періоду</t>
  </si>
  <si>
    <t>Ознайомлення педагогів з інноваційними технологіями для широкого їх впровадження в педагогічну практику. Підвищення професійної компетентності</t>
  </si>
  <si>
    <t>5.1.</t>
  </si>
  <si>
    <t xml:space="preserve">Організація заходів з підготовки практичних психологів закладів освіти до реалізації проєктів, спрямованих на  підтримку  психологічного та ментального здоров'я, безпеки життєдіяльності, подолання посттравматичного синдрому, надання психологічної та емоційної підтримки, адаптації учасників освітнього процесу в умовах війни та повоєнного періоду </t>
  </si>
  <si>
    <t xml:space="preserve">Забезпечення участі працівників освітньої галузі громади  у виїзних науково-методичних обласних, всеукраїнських та  міжнародних заходах; переможців міських конкурсів, у конкурсах вищого рівня </t>
  </si>
  <si>
    <t>5.2.</t>
  </si>
  <si>
    <t>5.3.</t>
  </si>
  <si>
    <t xml:space="preserve">Показники результативності програми </t>
  </si>
  <si>
    <t>№ з/п</t>
  </si>
  <si>
    <t>Назва показника</t>
  </si>
  <si>
    <t>Одиниця виміру</t>
  </si>
  <si>
    <t>Вихідні дані на початок дії програми</t>
  </si>
  <si>
    <t>Показник після завершення дії Програми</t>
  </si>
  <si>
    <t>І. Показники витрат</t>
  </si>
  <si>
    <t>ІІ. Показники продукту</t>
  </si>
  <si>
    <t>од.</t>
  </si>
  <si>
    <t>ІІІ. Показники ефективності</t>
  </si>
  <si>
    <t>%</t>
  </si>
  <si>
    <t>ІV. Показник якості</t>
  </si>
  <si>
    <t>Загальна кількість учнів ЗЗСО</t>
  </si>
  <si>
    <t>Відсоток збільшення кількості  дітей в ЗДО</t>
  </si>
  <si>
    <t>Відсоток збільшення кількості  дітей в ЗЗСО</t>
  </si>
  <si>
    <t>2028 рік</t>
  </si>
  <si>
    <t>2024-2028</t>
  </si>
  <si>
    <t xml:space="preserve"> Кошти освітньої субвенції держвного бюджету</t>
  </si>
  <si>
    <t>Кошти обласного бюджету</t>
  </si>
  <si>
    <t xml:space="preserve">Кошти бюджету Фонтанської сільської ради </t>
  </si>
  <si>
    <t>Кошти інших джерел</t>
  </si>
  <si>
    <t xml:space="preserve">ІІІ </t>
  </si>
  <si>
    <r>
      <t>VІ</t>
    </r>
    <r>
      <rPr>
        <sz val="12"/>
        <color theme="1"/>
        <rFont val="Times New Roman"/>
        <family val="1"/>
        <charset val="204"/>
      </rPr>
      <t xml:space="preserve"> </t>
    </r>
  </si>
  <si>
    <t>Проведення олімпіад, інтелектуальних конкурсів, турнірів із навчальних предметів (Інтернет-олімпіади, турніри тощо)</t>
  </si>
  <si>
    <t xml:space="preserve">Забезпечення закладів та установ освіти комунальної власності територіальної громади Фонтанської сільської ради комп’ютерною технікою; придбання комплектуючих  (принтер, сканер, копіювальна техніка, відеокамера тощо) </t>
  </si>
  <si>
    <t>Організація заходів з обміну досвідом вихованців, організація поїздок, прийом делегацій</t>
  </si>
  <si>
    <t>Надання освіти за рахунок субвенції з державного бюджету місцевим бюджетам на надання державної підтримки особами з особливими освітніми потребами</t>
  </si>
  <si>
    <t>Забезпечення рівні можливості дівчатам та хлопцями у сфері отримання позашкільної освіти</t>
  </si>
  <si>
    <t>20/89</t>
  </si>
  <si>
    <t>2022-2024</t>
  </si>
  <si>
    <t xml:space="preserve">Управління освіти Фонтанської  сільської  ради  </t>
  </si>
  <si>
    <t>Кошти бюджету Фонтанської сільської ради</t>
  </si>
  <si>
    <t xml:space="preserve">Обладнання та предмети довгосторокового використання </t>
  </si>
  <si>
    <t>1. Створення умов  для забезпечення потреб населення в якісній і доступній  освіті дітей та стабільного функціонування закладів позашкільної  освіти</t>
  </si>
  <si>
    <t xml:space="preserve">Фінансування Фонтанської школи мистецтв </t>
  </si>
  <si>
    <t>Придбання новорічних подарунків  вихованцям/учням закладів освіти комунальної власності територіальної громади Фонтанської сільської ради</t>
  </si>
  <si>
    <t xml:space="preserve">Придбання новорічних подарунків </t>
  </si>
  <si>
    <t>1100/1020</t>
  </si>
  <si>
    <t>Всього :</t>
  </si>
  <si>
    <t>1. Забезпечення діяльності у сфері освіти та  стабільного функціонування закладів освіти</t>
  </si>
  <si>
    <t xml:space="preserve">Модернізація матеріально-технічної бази, оснащення сучасним обладнанням, тощо; </t>
  </si>
  <si>
    <t>2. Інформатизація освітнього процесу та управлінської діяльності  освітньої  галузі</t>
  </si>
  <si>
    <t xml:space="preserve">Підтримка вебсайту Управління освіти Фонтанської сільської ради Одеського району Одеської області </t>
  </si>
  <si>
    <t xml:space="preserve">Підвищення якості інформаційного забезпечення шляхом формування </t>
  </si>
  <si>
    <t>Впровадження  інформаційних  систем та технічне обслуговування компьютерного обладнення</t>
  </si>
  <si>
    <t>15/2</t>
  </si>
  <si>
    <t>Управління освіти</t>
  </si>
  <si>
    <t>ЗЗСО</t>
  </si>
  <si>
    <t>ПОЗ</t>
  </si>
  <si>
    <t>Усього  видатки на утримання закладів дошкільної освіти</t>
  </si>
  <si>
    <t>кількість груп</t>
  </si>
  <si>
    <t>Усього - середньорічне число ставок/штатних одиниць</t>
  </si>
  <si>
    <t>середньорічне число ставок/штатних одиниць педагогічного персоналу</t>
  </si>
  <si>
    <t>грн.</t>
  </si>
  <si>
    <t>шт.</t>
  </si>
  <si>
    <t>у т.ч. хлопчики</t>
  </si>
  <si>
    <t>у т.ч. дівчата</t>
  </si>
  <si>
    <t>Кількість дітей, які харчуютьчя всього</t>
  </si>
  <si>
    <t>у т.ч. пільгова категорія</t>
  </si>
  <si>
    <t>-</t>
  </si>
  <si>
    <t>осіб</t>
  </si>
  <si>
    <t>Середні витрати на перебування 1 дитини в закладі дошкільної освіти</t>
  </si>
  <si>
    <t>Діто- дні відвідування</t>
  </si>
  <si>
    <t>Кількість днів відвідування дошкільного закладу</t>
  </si>
  <si>
    <t>днів</t>
  </si>
  <si>
    <t>Рівень використання коштів на утримання закладів дошкільної освіти</t>
  </si>
  <si>
    <t>Рівень використання коштів на харчування</t>
  </si>
  <si>
    <t>Усього видатків на утримання закладів загальної середньої освіти</t>
  </si>
  <si>
    <t>кількість закладів ( за ступенями шкіл)</t>
  </si>
  <si>
    <t>Кількість класів (за ступенями шкіл)</t>
  </si>
  <si>
    <t xml:space="preserve">  у т.ч. інклюзивних класів</t>
  </si>
  <si>
    <t>у т. ч. спеціалістів</t>
  </si>
  <si>
    <t>у т. ч. робітників</t>
  </si>
  <si>
    <t>Затрати на шкільний громадський бюджет</t>
  </si>
  <si>
    <t>у т. ч  дівчатка</t>
  </si>
  <si>
    <t>у т. ч. хлопці</t>
  </si>
  <si>
    <t xml:space="preserve">Кількість дітей,які потребують інклюзивних послуг </t>
  </si>
  <si>
    <t xml:space="preserve">кількість закладів,які забезпечені та або здійснюють видатки на укриття </t>
  </si>
  <si>
    <t>кількість закладів,які забезпечені та або здійснюють підвіз до навчального закладу</t>
  </si>
  <si>
    <t>Кількість шкільних проєктів</t>
  </si>
  <si>
    <t>Площа приміщень, що надається в оренду</t>
  </si>
  <si>
    <t>Кількість закладів у проєкті Шкільний громадський бюджет</t>
  </si>
  <si>
    <t>м.кв.</t>
  </si>
  <si>
    <t>Кількість дітей, які відвідують заклади освіти</t>
  </si>
  <si>
    <t>Діто-дні відвідування</t>
  </si>
  <si>
    <t xml:space="preserve">Витрати на перебування 1 дитини в закладі  освіти </t>
  </si>
  <si>
    <t xml:space="preserve">кількість закладів,які забезпечені та або здійснюють підвіз до навчального закладу </t>
  </si>
  <si>
    <t>середні витрати на 1 шкільний проєкт</t>
  </si>
  <si>
    <t>Кількість закладів де навчаються  особи з інвалідністю</t>
  </si>
  <si>
    <t>Кількість днів відвідування закладу освіти</t>
  </si>
  <si>
    <t>Кількість переможних проєктів Шкільний громадський бюджет</t>
  </si>
  <si>
    <t xml:space="preserve">відсоток відвідування дітей  закладу освіти </t>
  </si>
  <si>
    <t>Відсоток забезпечення уриттями закладів загальної середньої  освіти</t>
  </si>
  <si>
    <t>Відсоток використання коштів  на утримання закладів</t>
  </si>
  <si>
    <t>Відсоток використаних коштів на Шкільний громадський бюджет</t>
  </si>
  <si>
    <t xml:space="preserve">Відсоток забезпеченості закладів освіти умовами доступності для дітей- осіб з інвалідністю </t>
  </si>
  <si>
    <t>кількість закладів дошкільної освіти</t>
  </si>
  <si>
    <t>Кількість відділень (інструменти, художники)</t>
  </si>
  <si>
    <t>Кількість класів</t>
  </si>
  <si>
    <t>Кількість штатних посад</t>
  </si>
  <si>
    <t>у т. ч.  педагогічного персоналу</t>
  </si>
  <si>
    <t>Видатки на утримання закладу позашкільної освіти</t>
  </si>
  <si>
    <t>Кількість учнів  всього</t>
  </si>
  <si>
    <t>у т. ч.  звільнені від сплати за навчання</t>
  </si>
  <si>
    <t>Надання платних послуг мистецькою школою</t>
  </si>
  <si>
    <t>Кількість діто-днів</t>
  </si>
  <si>
    <t>Кількість учнів на одну педагогічну посаду</t>
  </si>
  <si>
    <t>Середня кількість учнів в одному класі всього</t>
  </si>
  <si>
    <t>Середні витрати на  1 учня</t>
  </si>
  <si>
    <t xml:space="preserve">Кількість днів відвідування </t>
  </si>
  <si>
    <t>відсоток використання коштів мистецькій школі</t>
  </si>
  <si>
    <t>Відсоток надходжень від запланованих платних послуг</t>
  </si>
  <si>
    <t>Видатки на утримання установи (управління освіти) усього</t>
  </si>
  <si>
    <t>Кількість установ усього</t>
  </si>
  <si>
    <t>у т. ч. адміністративний персонал</t>
  </si>
  <si>
    <t xml:space="preserve">Середньорічне число (ставок) штатних одиниць </t>
  </si>
  <si>
    <t xml:space="preserve">Кількість закладів, які обслуговуються </t>
  </si>
  <si>
    <t xml:space="preserve">Кількість замовлених примірників навчально-методичної літератури </t>
  </si>
  <si>
    <t>кількість наказів по основній діяльності  Управління освіти</t>
  </si>
  <si>
    <t>Натуральні надходження</t>
  </si>
  <si>
    <t>Кількість отриманих листів, контрольних завдань</t>
  </si>
  <si>
    <t>Середня вартість  одного замовленого примірника навчально-методичної літератури</t>
  </si>
  <si>
    <t>4.4.</t>
  </si>
  <si>
    <t>Відсоток охоплення установою закладів освіти</t>
  </si>
  <si>
    <t xml:space="preserve">Відсоток забезпечення закладів освіти навчально-методичною літературою </t>
  </si>
  <si>
    <t xml:space="preserve">Відсоток використання коштів на утримання установи </t>
  </si>
  <si>
    <t>у т. ч.  робітників</t>
  </si>
  <si>
    <t>1400/1080</t>
  </si>
  <si>
    <t>370/383</t>
  </si>
  <si>
    <r>
      <t xml:space="preserve">Забезпечення функціонування Парламенту старшокласників та Молодіжної ради. </t>
    </r>
    <r>
      <rPr>
        <b/>
        <sz val="8"/>
        <color theme="1"/>
        <rFont val="Times New Roman"/>
        <family val="1"/>
        <charset val="204"/>
      </rPr>
      <t>ШГБ (Шкільний громадський бюджет)</t>
    </r>
  </si>
  <si>
    <t xml:space="preserve">                       Ресурсне забезпечення                                                                                                                                                                                                           Комплексної Програми розвитку освіти Фонтанської сільської ради 
Одеського району Одеської області на 2025-2028 </t>
  </si>
  <si>
    <t>Напрями діяльності та заходи 
                 Комплексної Програми розвитку освіти Фонтанської сільської ради 
Одеського району Одеської області на 2025-2028 (Заклади загальної середньої освіти)</t>
  </si>
  <si>
    <t>Напрями діяльності та заходи 
                 Комплексної Програми розвитку освіти Фонтанської сільської ради 
Одеського району Одеської області на 2025-2028                                                                                                                                                                (Дошкільна освіта)</t>
  </si>
  <si>
    <t>Напрями діяльності та заходи 
                 Комплексної Програми розвитку освіти Фонтанської сільської ради 
Одеського району Одеської області на 2025-2028 (Позашкільна освіта)</t>
  </si>
  <si>
    <t>Напрями діяльності та заходи 
                 Комплексної Програми розвитку освіти Фонтанської сільської ради 
Одеського району Одеської області на 2025-2028 (Управління освіти)</t>
  </si>
  <si>
    <t>2025-2028</t>
  </si>
  <si>
    <t>Кількість закладів де впроваджено НУШ</t>
  </si>
  <si>
    <t>од</t>
  </si>
  <si>
    <t>Витрати на НУШ</t>
  </si>
  <si>
    <t>Відсоток використаних коштів  на НУШ</t>
  </si>
  <si>
    <t>Орієнтовні обсяги фінансування (вартість), грн, у тому числі</t>
  </si>
  <si>
    <t>Модернізація матеріально-технічної бази закладів освіти, оснащення сучасним обладнанням та навчальним приладдям; облаштування ігрових, розвиваючих та відпочинкових локацій, створення медіатек тощо; створення та оснащення  інклюзивно-ресурсного центру, ресурсних кімнат, спеціальних груп (класів) закладів  освіти засобами корекції психофізичного розвитку осіб з особливими освітніми потребами</t>
  </si>
  <si>
    <t xml:space="preserve">Здійснення заходів  з оплати послуг (крім комунальних) </t>
  </si>
  <si>
    <t>Напрями діяльності та заходи 
                 Комплексної Програми розвитку освіти Фонтанської сільської ради 
Одеського району Одеської області на 2025-2028 (Управління капітального будівництва)</t>
  </si>
  <si>
    <t>Управління капітального будівництва Фонтанської сільської ради Одеського району Одеської області</t>
  </si>
  <si>
    <t>Комплекс ремонтно-будівельних 
робіт,  пов'язаних з відновленням або покращенням  експлуатаційних 
показників, збільшення строків експлуатації будівель та інженерних мереж</t>
  </si>
  <si>
    <t>2. Створення умов  для забезпечення та стабільного функціонування  будівель, споруд  закладів ЗЗСО</t>
  </si>
  <si>
    <t>1. Створення умов  для забезпечення та стабільного функціонування  будівель, споруд  закладів ЗДО</t>
  </si>
  <si>
    <t>Кошти   субвенції держвного бюджету</t>
  </si>
  <si>
    <t>УКС</t>
  </si>
  <si>
    <t>Усього передбачено коштів місцевим бюджетом</t>
  </si>
  <si>
    <t>у т.ч. поточні ремонти, послуги</t>
  </si>
  <si>
    <t>у т.ч. капітальні роботи</t>
  </si>
  <si>
    <t>Площа, що підлягає поточному ремонту  ЗДО "Казкова Рів'єра"</t>
  </si>
  <si>
    <t>м. кв.</t>
  </si>
  <si>
    <t xml:space="preserve">Площа, що підлягає капітальному ремонту  Олександрівської ЗОШ І-ІІІ ст </t>
  </si>
  <si>
    <t>Площа, що підлягає капітальному ремонту  Новодофінівської гімназії</t>
  </si>
  <si>
    <t>Площа, що підлягає капітальному ремонту  ліцею Фонтанський</t>
  </si>
  <si>
    <t>Площа будівництва огорожі  ліцею Фонтанський</t>
  </si>
  <si>
    <t>Середні витрати на 1 кв.м.  по поточному ремонту  ЗДО "Казкова Рів'єра"</t>
  </si>
  <si>
    <t xml:space="preserve">Середні витрати на 1 кв.м.  по капітальному ремонту  Олександрівської ЗОШ І-ІІІ ст </t>
  </si>
  <si>
    <t>Середні витрати на 1 кв.м.  по капітальному ремонту Новодофінівської гімназії</t>
  </si>
  <si>
    <t>Середні витрати на 1 кв.м.  по капітальному ремонту ліцею Фонтанський</t>
  </si>
  <si>
    <t>Середні витрати на 1 кв.м.  по будівництву огорожі  ліцею Фонтанський</t>
  </si>
  <si>
    <t>4.5.</t>
  </si>
  <si>
    <t>Відсоток використання коштів</t>
  </si>
  <si>
    <t>6. Власні надходження по спеціальному фонду на потреби ЗЗСО</t>
  </si>
  <si>
    <t>6.1.</t>
  </si>
  <si>
    <t>Використання власних коштів по спеціальному фонду на покращення матеріальної бази</t>
  </si>
  <si>
    <t xml:space="preserve">Створення та оновлення освітньої бази ЗДО </t>
  </si>
  <si>
    <t xml:space="preserve">Придбання обладнення довгострокового користування </t>
  </si>
  <si>
    <t>Покращення матеріальної бази з метою забеспечення учбового процесу у закладах освіти</t>
  </si>
  <si>
    <t xml:space="preserve">6. Створення умов  для забезпечення потреб  та стабільного функціонування ЗДО "ТОПОЛЬКА" </t>
  </si>
  <si>
    <t>Виплати доплат за роботу в несприятливих умовах праці</t>
  </si>
  <si>
    <t>ЗДО "ТОПОЛЬКА" Фонтанської сільської ради</t>
  </si>
  <si>
    <t>Покращення матеріального стану педагогічних працівників</t>
  </si>
  <si>
    <t>6.2.</t>
  </si>
  <si>
    <t>Покращення матеріальної бази</t>
  </si>
  <si>
    <t>Забеспечення матеріальною базою для надання повноцінної дошкільної освіти</t>
  </si>
  <si>
    <t>Покращення матеріальної бази для надання повноцінної дошкільної освіти</t>
  </si>
  <si>
    <t xml:space="preserve">4. Забезпечення підтримки розвитку інтелектуального, творчого потенціалу дітей </t>
  </si>
  <si>
    <t>6.3.</t>
  </si>
  <si>
    <t>Проведення випускних свят</t>
  </si>
  <si>
    <t>Матеріальна підтримка майбутніх першокласників</t>
  </si>
  <si>
    <t>комплекс ремонтно-будівельних робіт, який передбачає систематичне та своєчасне підтримання експлуатаційних якостей та попередження передчасного зносу конструкцій і інженерного обладнання.</t>
  </si>
  <si>
    <t>Відновлення та  покращенням  експлуатаційних 
показників</t>
  </si>
  <si>
    <t xml:space="preserve">Благоустрій  соціально - безпечних місць , покращенням  експлуатаційних 
показників,    із    заміною    або   відновленням   несучих   або 
огороджувальних  конструкцій </t>
  </si>
  <si>
    <t>ЗДО "ТОПОЛЬКА"</t>
  </si>
  <si>
    <t>у т.ч. середньорічне число ставок/штатних одиниць педагогічного персоналу</t>
  </si>
  <si>
    <t>у т.ч. середньорічне число ставок/штатних одиниць інші працівники</t>
  </si>
  <si>
    <t>шт</t>
  </si>
  <si>
    <t>середньорічне число ставок/штатних одиниць інших працівників</t>
  </si>
  <si>
    <t>ЗДО без автономії</t>
  </si>
  <si>
    <t>у т.ч. бюджет розвитку</t>
  </si>
  <si>
    <t>у т.ч. видатки за рахунок бюджету розвитку</t>
  </si>
  <si>
    <t xml:space="preserve">Всього середньорічне число (ставок) штатних одиниць за рахунок місцевого бюджету </t>
  </si>
  <si>
    <t>Всього середньорічне число (ставок) штатних одиниць за рахунок освітньої субвенції</t>
  </si>
  <si>
    <t>у т.ч. керівники</t>
  </si>
  <si>
    <t>у т.ч. адмінперсонал</t>
  </si>
  <si>
    <t>у т.ч.  спеціалісти</t>
  </si>
  <si>
    <t>у т.ч. педагогічний персонал</t>
  </si>
  <si>
    <t>Загальна кількість вихованців ЗДО без автономії</t>
  </si>
  <si>
    <t>Загальна кількість вихованців ЗДО ТОПОЛЬКА</t>
  </si>
  <si>
    <t>Відсоток збільшення кількості  дітей в ЗДО ТОПОЛЬКА</t>
  </si>
  <si>
    <t>Середні витрати на поточні роботи</t>
  </si>
  <si>
    <t>Середні витрати на капітальні роботи</t>
  </si>
  <si>
    <t>ЗДО ТОПОЛЬКА</t>
  </si>
  <si>
    <t>6.4.</t>
  </si>
  <si>
    <t>Вдосконалення організації вільного доступу учасників освітнього  процесу до безпечних інформаційних ресурсів у ЗДО ТОПОЛЬКА</t>
  </si>
  <si>
    <t>Послуги з технічного обслуговування телекомунікаційного обслуговування ( ремонтні роботи з доступу до мережі інтернет- ЗДО Тополька)</t>
  </si>
  <si>
    <r>
      <t xml:space="preserve">утримання в належному стані внутрішніх мереж теплопостачання: Капітальний ремонт мереж теплопостачання (встановлення газової котельні) в </t>
    </r>
    <r>
      <rPr>
        <b/>
        <sz val="8"/>
        <color theme="1"/>
        <rFont val="Times New Roman"/>
        <family val="1"/>
        <charset val="204"/>
      </rPr>
      <t>Новодофінівській гімназії</t>
    </r>
    <r>
      <rPr>
        <sz val="8"/>
        <color theme="1"/>
        <rFont val="Times New Roman"/>
        <family val="1"/>
        <charset val="204"/>
      </rPr>
      <t xml:space="preserve"> Фонтанської сільської ради Одеського району Одеської області по вул. Шкільна, 30 в с. Нова Дофінівка, Лиманськго району, Одеської області</t>
    </r>
  </si>
  <si>
    <r>
      <t xml:space="preserve">Благоустрій території: Нове будівництво огорожі з облаштуванням елементів благоустрою на території </t>
    </r>
    <r>
      <rPr>
        <b/>
        <sz val="9"/>
        <rFont val="Times New Roman"/>
        <family val="1"/>
        <charset val="204"/>
      </rPr>
      <t>ліцею «Фонтанський»</t>
    </r>
    <r>
      <rPr>
        <sz val="9"/>
        <rFont val="Times New Roman"/>
        <family val="1"/>
        <charset val="204"/>
      </rPr>
      <t xml:space="preserve"> Фонтанської сільської ради за адресою: Одеська обл., Одеський р-н, с. Фонтанка, вул. Центральна, буд. 55</t>
    </r>
  </si>
  <si>
    <r>
      <t xml:space="preserve">Поточний ремонт вестибюлю в будівлі </t>
    </r>
    <r>
      <rPr>
        <b/>
        <sz val="9"/>
        <rFont val="Times New Roman"/>
        <family val="1"/>
        <charset val="204"/>
      </rPr>
      <t>ліцею «Фонтанський»</t>
    </r>
    <r>
      <rPr>
        <sz val="9"/>
        <rFont val="Times New Roman"/>
        <family val="1"/>
        <charset val="204"/>
      </rPr>
      <t xml:space="preserve"> Фонтанської сільської ради за адресою: Одеська обл., Одеський р-н, с. Фонтанка, вул. Центральна, буд. 55</t>
    </r>
  </si>
  <si>
    <r>
      <t xml:space="preserve">Поточний ремонт туалетів в будівлі </t>
    </r>
    <r>
      <rPr>
        <b/>
        <sz val="9"/>
        <rFont val="Times New Roman"/>
        <family val="1"/>
        <charset val="204"/>
      </rPr>
      <t>ліцею «Фонтанський</t>
    </r>
    <r>
      <rPr>
        <sz val="9"/>
        <rFont val="Times New Roman"/>
        <family val="1"/>
        <charset val="204"/>
      </rPr>
      <t>» Фонтанської сільської ради за адресою: Одеська обл., Одеський р-н, с. Фонтанка, вул. Центральна, буд. 55</t>
    </r>
  </si>
  <si>
    <r>
      <t xml:space="preserve">Утримання в належному стані внутрішніх мереж електропостачання, а саме: Реконструкція внутрішніх мереж електропостачання </t>
    </r>
    <r>
      <rPr>
        <b/>
        <sz val="9"/>
        <rFont val="Times New Roman"/>
        <family val="1"/>
        <charset val="204"/>
      </rPr>
      <t>ліцею «Фонтанський</t>
    </r>
    <r>
      <rPr>
        <sz val="9"/>
        <rFont val="Times New Roman"/>
        <family val="1"/>
        <charset val="204"/>
      </rPr>
      <t xml:space="preserve">» Фонтанської сільської ради, за адресою: Одеська область, Одеський район, село Фонтанка, вулиця Центральна, 55 </t>
    </r>
  </si>
  <si>
    <r>
      <t xml:space="preserve">Капітальний ремонт даху </t>
    </r>
    <r>
      <rPr>
        <b/>
        <sz val="9"/>
        <rFont val="Times New Roman"/>
        <family val="1"/>
        <charset val="204"/>
      </rPr>
      <t xml:space="preserve">ліцею «Фонтанський» </t>
    </r>
    <r>
      <rPr>
        <sz val="9"/>
        <rFont val="Times New Roman"/>
        <family val="1"/>
        <charset val="204"/>
      </rPr>
      <t>Фонтанської сільської ради за за адресою: Одеська обл., Одеський р-н, с. Фонтанка, вул. Центральна, буд. 55 (виготовлення проєктно-кошторисної документації)</t>
    </r>
  </si>
  <si>
    <r>
      <t xml:space="preserve">Благоустрій території: реконструкція огорожі з облаштуванням елементів благоустрою (в т.ч. облаштування дитячого спортивного майданчику) на території </t>
    </r>
    <r>
      <rPr>
        <b/>
        <sz val="9"/>
        <rFont val="Times New Roman"/>
        <family val="1"/>
        <charset val="204"/>
      </rPr>
      <t>Світлівської початкової школи</t>
    </r>
    <r>
      <rPr>
        <sz val="9"/>
        <rFont val="Times New Roman"/>
        <family val="1"/>
        <charset val="204"/>
      </rPr>
      <t xml:space="preserve"> Фонтанської сільської ради Одеського району Одеської області за адресою: Одеська обл., Одеський р-н, сщ. Світле, вул. Комунальна, буд. 35</t>
    </r>
  </si>
  <si>
    <r>
      <t xml:space="preserve">Поточний ремонт класу в будівлі </t>
    </r>
    <r>
      <rPr>
        <b/>
        <sz val="9"/>
        <rFont val="Times New Roman"/>
        <family val="1"/>
        <charset val="204"/>
      </rPr>
      <t>Світлівської початкової школи</t>
    </r>
    <r>
      <rPr>
        <sz val="9"/>
        <rFont val="Times New Roman"/>
        <family val="1"/>
        <charset val="204"/>
      </rPr>
      <t xml:space="preserve"> Фонтанської сільської ради Одеського району Одеської області за адресою: Одеська обл., Одеський р-н, сщ. Світле, вул. Комунальна, буд. 35</t>
    </r>
  </si>
  <si>
    <r>
      <t xml:space="preserve">Поточний ремонт фасаду у </t>
    </r>
    <r>
      <rPr>
        <b/>
        <sz val="9"/>
        <rFont val="Times New Roman"/>
        <family val="1"/>
        <charset val="204"/>
      </rPr>
      <t>Світлівській початковій школі</t>
    </r>
    <r>
      <rPr>
        <sz val="9"/>
        <rFont val="Times New Roman"/>
        <family val="1"/>
        <charset val="204"/>
      </rPr>
      <t xml:space="preserve"> Фонтанської сільської ради Одеського району Одеської області за адресою: Одеська обл., Одеський р., сщ. Світле, вул. Комунальна, буд. 35</t>
    </r>
  </si>
  <si>
    <r>
      <t xml:space="preserve"> заходи із захисту приміщень бюджетних установ:Капітальний ремонт покрівлі закладу дошкільної освіти (ясла-садок)</t>
    </r>
    <r>
      <rPr>
        <b/>
        <sz val="8"/>
        <color theme="1"/>
        <rFont val="Times New Roman"/>
        <family val="1"/>
        <charset val="204"/>
      </rPr>
      <t xml:space="preserve"> "КАЗКОВА РІВ'ЄРА" </t>
    </r>
    <r>
      <rPr>
        <sz val="8"/>
        <color theme="1"/>
        <rFont val="Times New Roman"/>
        <family val="1"/>
        <charset val="204"/>
      </rPr>
      <t>Фонтанської сільської ради, за адресою: Одеська область, Одеський район, с. Олександрівка, вул. Центральна, 3А</t>
    </r>
  </si>
  <si>
    <r>
      <t>заходи із захисту приміщень бюджетних установ: Поточний ремонт вимощення будівлі, сходів, ганків закладу дошкільної освіти (ясла-садок)</t>
    </r>
    <r>
      <rPr>
        <b/>
        <sz val="8"/>
        <color theme="1"/>
        <rFont val="Times New Roman"/>
        <family val="1"/>
        <charset val="204"/>
      </rPr>
      <t xml:space="preserve"> "КАЗКОВА РІВ'ЄРА " </t>
    </r>
    <r>
      <rPr>
        <sz val="8"/>
        <color theme="1"/>
        <rFont val="Times New Roman"/>
        <family val="1"/>
        <charset val="204"/>
      </rPr>
      <t>Фонтанської сільської ради, за адресою: Одеська область, Одеський район, с. Олександрівка, вул. Центральна, 3А</t>
    </r>
  </si>
  <si>
    <r>
      <t xml:space="preserve">Благоустрій теріторії, реконструкція  дитячого спортивного майданчику біля будівлі закладу дошкільної освіти (ясла-садок) </t>
    </r>
    <r>
      <rPr>
        <b/>
        <sz val="9"/>
        <rFont val="Times New Roman"/>
        <family val="1"/>
        <charset val="204"/>
      </rPr>
      <t xml:space="preserve">"ТОПОЛЬКА" </t>
    </r>
    <r>
      <rPr>
        <sz val="9"/>
        <rFont val="Times New Roman"/>
        <family val="1"/>
        <charset val="204"/>
      </rPr>
      <t>Фонтанської сільської ради Одеського району Одеської  області за адресою: Одеська обл., Одеський р-н, с. Фонтанка, вул.Шкільна, буд. 1А</t>
    </r>
  </si>
  <si>
    <t>2.12.</t>
  </si>
  <si>
    <t>2.13.</t>
  </si>
  <si>
    <r>
      <t xml:space="preserve">Поточний ремонт приміщення №29 в будівлі </t>
    </r>
    <r>
      <rPr>
        <b/>
        <sz val="9"/>
        <rFont val="Times New Roman"/>
        <family val="1"/>
        <charset val="204"/>
      </rPr>
      <t>Олександрівського закладу</t>
    </r>
    <r>
      <rPr>
        <sz val="9"/>
        <rFont val="Times New Roman"/>
        <family val="1"/>
        <charset val="204"/>
      </rPr>
      <t xml:space="preserve"> загальної середньої  освіти Фонтанської сільської ради за адресою: Одеська область Одеський район. с. Олександрівка. вул. Одеська,  2</t>
    </r>
  </si>
  <si>
    <r>
      <t xml:space="preserve">Поточний ремонт приміщення №6 в будівлі </t>
    </r>
    <r>
      <rPr>
        <b/>
        <sz val="9"/>
        <rFont val="Times New Roman"/>
        <family val="1"/>
        <charset val="204"/>
      </rPr>
      <t>Олександрівського закладу</t>
    </r>
    <r>
      <rPr>
        <sz val="9"/>
        <rFont val="Times New Roman"/>
        <family val="1"/>
        <charset val="204"/>
      </rPr>
      <t xml:space="preserve"> загальної середньої  освіти Фонтанської сільської ради за адресою: Одеська область Одеський район. с. Олександрівка. вул. Одеська,  2</t>
    </r>
  </si>
  <si>
    <r>
      <t xml:space="preserve">Поточний ремонт приміщення №30 в будівлі </t>
    </r>
    <r>
      <rPr>
        <b/>
        <sz val="9"/>
        <rFont val="Times New Roman"/>
        <family val="1"/>
        <charset val="204"/>
      </rPr>
      <t>Олександрівського закладу</t>
    </r>
    <r>
      <rPr>
        <sz val="9"/>
        <rFont val="Times New Roman"/>
        <family val="1"/>
        <charset val="204"/>
      </rPr>
      <t xml:space="preserve"> загальної середньої  освіти Фонтанської сільської ради за адресою: Одеська область Одеський район. с. Олександрівка. вул. Одеська, 2</t>
    </r>
  </si>
  <si>
    <r>
      <t xml:space="preserve">Поточний ремонт приміщення №41_ в будівлі </t>
    </r>
    <r>
      <rPr>
        <b/>
        <sz val="9"/>
        <rFont val="Times New Roman"/>
        <family val="1"/>
        <charset val="204"/>
      </rPr>
      <t xml:space="preserve">ліцей «Фонтанський» </t>
    </r>
    <r>
      <rPr>
        <sz val="9"/>
        <rFont val="Times New Roman"/>
        <family val="1"/>
        <charset val="204"/>
      </rPr>
      <t>Фонтанської сільської ради за адресою: Одеська область, Одеський район, село Фонтанка, вулиця Центральна, 55</t>
    </r>
  </si>
  <si>
    <r>
      <t xml:space="preserve">Поточний ремонт приміщення №37_ в будівлі </t>
    </r>
    <r>
      <rPr>
        <b/>
        <sz val="9"/>
        <rFont val="Times New Roman"/>
        <family val="1"/>
        <charset val="204"/>
      </rPr>
      <t>ліцей «Фонтанський»</t>
    </r>
    <r>
      <rPr>
        <sz val="9"/>
        <rFont val="Times New Roman"/>
        <family val="1"/>
        <charset val="204"/>
      </rPr>
      <t xml:space="preserve"> Фонтанської сільської ради за адресою: Одеська область, Одеський район, село Фонтанка, вулиця Центральна, 55</t>
    </r>
  </si>
  <si>
    <r>
      <t xml:space="preserve">Поточний ремонт приміщення №30_ в будівлі </t>
    </r>
    <r>
      <rPr>
        <b/>
        <sz val="9"/>
        <rFont val="Times New Roman"/>
        <family val="1"/>
        <charset val="204"/>
      </rPr>
      <t>ліцей «Фонтанський»</t>
    </r>
    <r>
      <rPr>
        <sz val="9"/>
        <rFont val="Times New Roman"/>
        <family val="1"/>
        <charset val="204"/>
      </rPr>
      <t xml:space="preserve"> Фонтанської сільської ради за адресою: Одеська область, Одеський район, село Фонтанка, вулиця Центральна, 55</t>
    </r>
  </si>
  <si>
    <r>
      <t xml:space="preserve">Поточний ремонт приміщення №24_ в будівлі </t>
    </r>
    <r>
      <rPr>
        <b/>
        <sz val="9"/>
        <rFont val="Times New Roman"/>
        <family val="1"/>
        <charset val="204"/>
      </rPr>
      <t>ліцей «Фонтанський»</t>
    </r>
    <r>
      <rPr>
        <sz val="9"/>
        <rFont val="Times New Roman"/>
        <family val="1"/>
        <charset val="204"/>
      </rPr>
      <t xml:space="preserve"> Фонтанської сільської ради за адресою: Одеська область, Одеський район, село Фонтанка, вулиця Центральна, 55</t>
    </r>
  </si>
  <si>
    <r>
      <t xml:space="preserve">Поточний ремонт приміщення №2_ в будівлі </t>
    </r>
    <r>
      <rPr>
        <b/>
        <sz val="9"/>
        <rFont val="Times New Roman"/>
        <family val="1"/>
        <charset val="204"/>
      </rPr>
      <t>ліцей «Фонтанський»</t>
    </r>
    <r>
      <rPr>
        <sz val="9"/>
        <rFont val="Times New Roman"/>
        <family val="1"/>
        <charset val="204"/>
      </rPr>
      <t xml:space="preserve"> Фонтанської сільської ради за адресою: Одеська область, Одеський район, село Фонтанка, вулиця Центральна, 55</t>
    </r>
  </si>
  <si>
    <t>2.14.</t>
  </si>
  <si>
    <t>2.15.</t>
  </si>
  <si>
    <t>2.16.</t>
  </si>
  <si>
    <t>2.17.</t>
  </si>
  <si>
    <t>2.18.</t>
  </si>
  <si>
    <t>2.19.</t>
  </si>
  <si>
    <t>2.20.</t>
  </si>
  <si>
    <t>2.21.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</si>
  <si>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 – шкільні автобуси</t>
  </si>
  <si>
    <t>Управління фінансів Фонтанської сільської ради Одеського району Одеської області</t>
  </si>
  <si>
    <t>Кошти місцевого бюджету Фонтанської сільської ради Одеського району Одеської області</t>
  </si>
  <si>
    <t>Співфінансування заходів, на реалізацію публічного інвестиційного проекту</t>
  </si>
  <si>
    <t xml:space="preserve">Отримання шкільного автобусу за рахунок співфінансування. Організація безпечного підвозу дітей до ліцею Олександрівський Фонтанської сільської ради. </t>
  </si>
  <si>
    <t>Забезпечення потреб батьків дітей дошкільного віку</t>
  </si>
  <si>
    <t>Модернізація матеріально-технічної бази дошкільних закладів освіти, оснащення сучасним обладнанням та навчальним приладдям; облаштування ігрових, розвиваючих та відпочинкових локацій, створення медіатек тощо; створення та оснащення  інклюзивно-ресурсного центру, ресурсних кімнат, спеціальних груп  закладів  освіти засобами корекції психофізичного розвитку осіб з особливими освітніми потребами</t>
  </si>
  <si>
    <t>1.7.</t>
  </si>
  <si>
    <t>Управління фінансів</t>
  </si>
  <si>
    <t>Співфінансування заходів з місцевого бюджету  на реалізацію публічного інвестиційного проекту</t>
  </si>
  <si>
    <t>Співфінансування на шкільний автобус</t>
  </si>
  <si>
    <t>Відсоток софінансування від загальної вартості шкільного автобусу</t>
  </si>
  <si>
    <t>Відсоток використання коштів на софінансування для шкільного автобусу</t>
  </si>
  <si>
    <r>
      <t xml:space="preserve">Поточний ремонт приміщення №31 </t>
    </r>
    <r>
      <rPr>
        <b/>
        <sz val="9"/>
        <rFont val="Times New Roman"/>
        <family val="1"/>
        <charset val="204"/>
      </rPr>
      <t>ліцею «Фонтанський»</t>
    </r>
    <r>
      <rPr>
        <sz val="9"/>
        <rFont val="Times New Roman"/>
        <family val="1"/>
        <charset val="204"/>
      </rPr>
      <t xml:space="preserve"> Фонтанської сільської ради за адресою: Одеська обл., Одеський р-н, с. Фонтанка, вул. Центральна, буд. 55</t>
    </r>
  </si>
  <si>
    <t>280/200</t>
  </si>
  <si>
    <t>Напрями діяльності та заходи 
                 Комплексної Програми розвитку освіти Фонтанської сільської ради 
Одеського району Одеської області на 2025-2028 (Співфінансування з місцевого бюджету)</t>
  </si>
  <si>
    <t>Організація перевезення окремих категорій дітей (обслуговування шкільних автобусів), які навчаються  в закладах освіти комунальної власності територіальної громади Фонтанської сільської ради</t>
  </si>
  <si>
    <t>В.о. сільського голови            	                                                                                                                           Андрій СЕРЕБРІЙ</t>
  </si>
  <si>
    <t>В.о. сільського голови            	                                                                                Андрій СЕРЕБРІЙ</t>
  </si>
  <si>
    <t>В.о. сільського голови            	                                                                        Андрій СЕРЕБРІЙ</t>
  </si>
  <si>
    <t>В.о. сільського голови            	                                                                         Андрій СЕРЕБРІЙ</t>
  </si>
  <si>
    <t>В.о. сільського голови            	                                                                    Андрій СЕРЕБРІЙ</t>
  </si>
  <si>
    <t>В.о. сільського голови                                                   	                 Андрій СЕРЕБРІЙ</t>
  </si>
  <si>
    <t>В.о. сільського голови                                                                                    	                 Андрій СЕРЕБРІЙ</t>
  </si>
  <si>
    <t>6.5.</t>
  </si>
  <si>
    <t>Придбання оборотних активів  для підтримки матеріальної бази закладу</t>
  </si>
  <si>
    <t xml:space="preserve">Встановлення та обслуговування внутрішнього та зовнішнього відеоспостереження закладів та установ освіти комунальної власності територіальної громади Фонтанської сільської ради  </t>
  </si>
  <si>
    <t>Придбання оборотних активів  для підтримки матеріальної бази закладів</t>
  </si>
  <si>
    <t>Преміювання до державних та професійних свят</t>
  </si>
  <si>
    <t>Послуги з підвищення кваліфікації</t>
  </si>
  <si>
    <t>Управління освіти, культури, туризму, молоді та спорту Фонтанської сільської ради Одеського району Одеської області</t>
  </si>
  <si>
    <t>Послуги зі страхуванню будівлі ЗДО (ЯСЛА-САДОК) «ТОПОЛЬКА» ФОНТАНСЬКОЇ СІЛЬСЬКОЇ РАДИ ОДЕСЬКОГО РАЙОНУ ОДЕСЬКОЇ ОБЛАСТІ</t>
  </si>
  <si>
    <t>Перенесення лічильника в ліцеї "Крижанівський" монтаж/демонтаж та встановлення електрообладнання (вущла обліку)</t>
  </si>
  <si>
    <t>1.8.</t>
  </si>
  <si>
    <t>Придбання автозапчастин для ремонту шкільних автобусів</t>
  </si>
  <si>
    <t>Оплата послуг (крім комунальних)</t>
  </si>
  <si>
    <t>Поточний ремонт вентиляційної системи ЗДО "Карамелька"</t>
  </si>
  <si>
    <t>1.9.</t>
  </si>
  <si>
    <t>1.10.</t>
  </si>
  <si>
    <t>1.11.</t>
  </si>
  <si>
    <t>Придбання посуду для харчування дітей</t>
  </si>
  <si>
    <t>Придбання дезінфекуючих заслбів</t>
  </si>
  <si>
    <t>Придбання медикаментів</t>
  </si>
  <si>
    <t>6.6.</t>
  </si>
  <si>
    <t>6.7.</t>
  </si>
  <si>
    <t>6.8.</t>
  </si>
  <si>
    <t>6.9.</t>
  </si>
  <si>
    <t>6.10.</t>
  </si>
  <si>
    <t>Придбання дезінфекуючих засобів</t>
  </si>
  <si>
    <t>Преміювання до державних та професійних свят посадовим особам</t>
  </si>
  <si>
    <t xml:space="preserve">Преміювання до державних та професійних свят </t>
  </si>
  <si>
    <t>Придбання предметів, матеріалів та інвентаря</t>
  </si>
  <si>
    <t>Предмети, матеріали, обладнання та інветар</t>
  </si>
  <si>
    <t>1.12.</t>
  </si>
  <si>
    <t>Закупівля медикаментів</t>
  </si>
  <si>
    <t>6.11.</t>
  </si>
  <si>
    <t>Предмети, матеріали, обладнання та інвентар</t>
  </si>
  <si>
    <t xml:space="preserve">Придбання обладання довгострокового користування </t>
  </si>
  <si>
    <t>Предмети, матеріали, обладнаня та інветар</t>
  </si>
  <si>
    <t>Олта послуг (крім комунальних)</t>
  </si>
  <si>
    <t>Придбання обладнання довгострокового користування</t>
  </si>
  <si>
    <r>
      <t xml:space="preserve">Нове будівництво багафункціонального спортивного майданчику зі штучним покриттям біля </t>
    </r>
    <r>
      <rPr>
        <b/>
        <sz val="9"/>
        <rFont val="Times New Roman"/>
        <family val="1"/>
        <charset val="204"/>
      </rPr>
      <t>Новодофінівської гімназії</t>
    </r>
    <r>
      <rPr>
        <sz val="9"/>
        <rFont val="Times New Roman"/>
        <family val="1"/>
        <charset val="204"/>
      </rPr>
      <t xml:space="preserve"> Фонтанської сільської ради Одеського району Одеської області за адресою: Одеська область, Одеський район, с.Нова Дофінівка, вул.Шкільна, 30</t>
    </r>
  </si>
  <si>
    <r>
      <t xml:space="preserve">Заходи із захисту приміщень бюджетних установ: Поточний ремонт приміщень в закладі дошкільної освіти (ясла-садок) </t>
    </r>
    <r>
      <rPr>
        <b/>
        <sz val="8"/>
        <color theme="1"/>
        <rFont val="Times New Roman"/>
        <family val="1"/>
        <charset val="204"/>
      </rPr>
      <t xml:space="preserve">"КАЗКОВА РІВ'ЄРА " </t>
    </r>
    <r>
      <rPr>
        <sz val="8"/>
        <color theme="1"/>
        <rFont val="Times New Roman"/>
        <family val="1"/>
        <charset val="204"/>
      </rPr>
      <t xml:space="preserve">Фонтанської сільської ради, а саме: актова зала, коридор, спальня-ігрова, роздаточна, сан. вузол, гардеробна (для розміщення ясельної групи), за адресою: Одеська область, Одеський район, с. Олександрівка, вул. Центральна, 3А </t>
    </r>
  </si>
  <si>
    <r>
      <t>Придбання кондиціонерів для закладу дошкільної освіти (ясла-садок)</t>
    </r>
    <r>
      <rPr>
        <b/>
        <sz val="9"/>
        <rFont val="Times New Roman"/>
        <family val="1"/>
        <charset val="204"/>
      </rPr>
      <t xml:space="preserve"> "ТОПОЛЬКА"</t>
    </r>
    <r>
      <rPr>
        <sz val="9"/>
        <rFont val="Times New Roman"/>
        <family val="1"/>
        <charset val="204"/>
      </rPr>
      <t xml:space="preserve"> Фонтанської сільської ради Одеського району Одеської  області за адресою: Одеська обл., Одеський р-н, с. Фонтанка, вул.Шкільна, буд. 1А</t>
    </r>
  </si>
  <si>
    <r>
      <t>Поточний ремонт вестибюлю в будівлі Ліцею "</t>
    </r>
    <r>
      <rPr>
        <b/>
        <sz val="9"/>
        <rFont val="Times New Roman"/>
        <family val="1"/>
        <charset val="204"/>
      </rPr>
      <t xml:space="preserve">Олександрівський" </t>
    </r>
    <r>
      <rPr>
        <sz val="9"/>
        <rFont val="Times New Roman"/>
        <family val="1"/>
        <charset val="204"/>
      </rPr>
      <t xml:space="preserve"> Фонтанської сільської ради за адресою: Одеська область Одеський район. с. Олександрівка. вул. Одеська,  2 </t>
    </r>
  </si>
  <si>
    <r>
      <t xml:space="preserve">Утримання в належному стані внутрішніх мереж  теплопостачання: Капітальний ремонт мереж теплопостачання </t>
    </r>
    <r>
      <rPr>
        <b/>
        <sz val="9"/>
        <rFont val="Times New Roman"/>
        <family val="1"/>
        <charset val="204"/>
      </rPr>
      <t>Ліцею "Олександрівський"</t>
    </r>
    <r>
      <rPr>
        <sz val="9"/>
        <rFont val="Times New Roman"/>
        <family val="1"/>
        <charset val="204"/>
      </rPr>
      <t xml:space="preserve">  Фонтанської сільської ради за адресою: 67513, Одеська область, Одеський район, село Олександрівка, вулиця Одеська, 2  </t>
    </r>
  </si>
  <si>
    <r>
      <t xml:space="preserve">Поточний ремонт приміщення №1 в будівлі </t>
    </r>
    <r>
      <rPr>
        <b/>
        <sz val="9"/>
        <rFont val="Times New Roman"/>
        <family val="1"/>
        <charset val="204"/>
      </rPr>
      <t>Ліцею "Олександрівський"</t>
    </r>
    <r>
      <rPr>
        <sz val="9"/>
        <rFont val="Times New Roman"/>
        <family val="1"/>
        <charset val="204"/>
      </rPr>
      <t xml:space="preserve"> </t>
    </r>
    <r>
      <rPr>
        <b/>
        <sz val="9"/>
        <rFont val="Times New Roman"/>
        <family val="1"/>
        <charset val="204"/>
      </rPr>
      <t xml:space="preserve"> Фонтанської сільської ради</t>
    </r>
    <r>
      <rPr>
        <sz val="9"/>
        <rFont val="Times New Roman"/>
        <family val="1"/>
        <charset val="204"/>
      </rPr>
      <t xml:space="preserve"> за адресою: Одеська область Одеський район. с. Олександрівка. вул. Одеська,  2 </t>
    </r>
  </si>
  <si>
    <r>
      <t>Поточний ремонт приміщення №13 в будівлі</t>
    </r>
    <r>
      <rPr>
        <b/>
        <sz val="9"/>
        <rFont val="Times New Roman"/>
        <family val="1"/>
        <charset val="204"/>
      </rPr>
      <t xml:space="preserve"> Ліцею "Олександрівський" </t>
    </r>
    <r>
      <rPr>
        <sz val="9"/>
        <rFont val="Times New Roman"/>
        <family val="1"/>
        <charset val="204"/>
      </rPr>
      <t>Фонтанської сільської ради за адресою: Одеська область Одеський район. с. Олександрівка. вул. Одеська,  2</t>
    </r>
  </si>
  <si>
    <r>
      <t>Поточний ремонт мереж електропостачання спортивного майдана</t>
    </r>
    <r>
      <rPr>
        <b/>
        <sz val="9"/>
        <rFont val="Times New Roman"/>
        <family val="1"/>
        <charset val="204"/>
      </rPr>
      <t xml:space="preserve"> </t>
    </r>
    <r>
      <rPr>
        <sz val="9"/>
        <rFont val="Times New Roman"/>
        <family val="1"/>
        <charset val="204"/>
      </rPr>
      <t xml:space="preserve">Ліцею "Олександрівський" </t>
    </r>
    <r>
      <rPr>
        <b/>
        <sz val="9"/>
        <rFont val="Times New Roman"/>
        <family val="1"/>
        <charset val="204"/>
      </rPr>
      <t xml:space="preserve"> Фонтанської сільської ради</t>
    </r>
    <r>
      <rPr>
        <sz val="9"/>
        <rFont val="Times New Roman"/>
        <family val="1"/>
        <charset val="204"/>
      </rPr>
      <t xml:space="preserve"> за адресою: Одеська область Одеський район. с. Олександрівка. вул. Одеська,  2</t>
    </r>
  </si>
  <si>
    <r>
      <t xml:space="preserve">Капітальний ремонт спортивної зали в будівлі </t>
    </r>
    <r>
      <rPr>
        <b/>
        <sz val="9"/>
        <rFont val="Times New Roman"/>
        <family val="1"/>
        <charset val="204"/>
      </rPr>
      <t>Ліцею "Олександрівський"</t>
    </r>
    <r>
      <rPr>
        <sz val="9"/>
        <rFont val="Times New Roman"/>
        <family val="1"/>
        <charset val="204"/>
      </rPr>
      <t xml:space="preserve">  Фонтанської сільської ради за адресою: Одеська область Одеський район. с. Олександрівка. вул. Одеська,  2 </t>
    </r>
  </si>
  <si>
    <r>
      <t>Поточний ремонт туалетів в будівлі Ліцею "</t>
    </r>
    <r>
      <rPr>
        <b/>
        <sz val="9"/>
        <rFont val="Times New Roman"/>
        <family val="1"/>
        <charset val="204"/>
      </rPr>
      <t xml:space="preserve">Олександрівський" </t>
    </r>
    <r>
      <rPr>
        <sz val="9"/>
        <rFont val="Times New Roman"/>
        <family val="1"/>
        <charset val="204"/>
      </rPr>
      <t xml:space="preserve"> Фонтанської сільської ради за адресою: Одеська область Одеський район. с. Олександрівка. вул. Одеська,  2 </t>
    </r>
  </si>
  <si>
    <r>
      <t xml:space="preserve">Поточний ремонт приміщення №_ в будівлі </t>
    </r>
    <r>
      <rPr>
        <b/>
        <sz val="9"/>
        <rFont val="Times New Roman"/>
        <family val="1"/>
        <charset val="204"/>
      </rPr>
      <t xml:space="preserve">ліцей «Фонтанський» </t>
    </r>
    <r>
      <rPr>
        <sz val="9"/>
        <rFont val="Times New Roman"/>
        <family val="1"/>
        <charset val="204"/>
      </rPr>
      <t>Фонтанської сільської ради за адресою: Одеська область, Одеський район, село Фонтанка, вулиця Центральна, 55</t>
    </r>
  </si>
  <si>
    <r>
      <t xml:space="preserve">Капітальний ремонт даху </t>
    </r>
    <r>
      <rPr>
        <b/>
        <sz val="9"/>
        <rFont val="Times New Roman"/>
        <family val="1"/>
        <charset val="204"/>
      </rPr>
      <t xml:space="preserve">ліцею «Фонтанський» </t>
    </r>
    <r>
      <rPr>
        <sz val="9"/>
        <rFont val="Times New Roman"/>
        <family val="1"/>
        <charset val="204"/>
      </rPr>
      <t xml:space="preserve">Фонтанської сільської ради за за адресою: Одеська обл., Одеський р-н, с. Фонтанка, вул. Центральна, буд. 55 </t>
    </r>
  </si>
  <si>
    <r>
      <t xml:space="preserve">Капітальний ремонт внутрішніх мереж  електропостачання в будівлі  </t>
    </r>
    <r>
      <rPr>
        <b/>
        <sz val="9"/>
        <rFont val="Times New Roman"/>
        <family val="1"/>
        <charset val="204"/>
      </rPr>
      <t>Ліцею "Олександрівський"</t>
    </r>
    <r>
      <rPr>
        <sz val="9"/>
        <rFont val="Times New Roman"/>
        <family val="1"/>
        <charset val="204"/>
      </rPr>
      <t xml:space="preserve">  Фонтанської сільської ради за адресою: 67513, Одеська область, Одеський район, село Олександрівка, вулиця Одеська, 2  (виготовлення ПКД)</t>
    </r>
  </si>
  <si>
    <r>
      <t xml:space="preserve">Поточний ремонт приміщення ____ будівлі </t>
    </r>
    <r>
      <rPr>
        <b/>
        <sz val="9"/>
        <rFont val="Times New Roman"/>
        <family val="1"/>
        <charset val="204"/>
      </rPr>
      <t>Новодофінівської гімназії</t>
    </r>
    <r>
      <rPr>
        <sz val="9"/>
        <rFont val="Times New Roman"/>
        <family val="1"/>
        <charset val="204"/>
      </rPr>
      <t xml:space="preserve"> Фонтанської сільської ради Одеського району Одеської області за адресою: Одеська область, Одеський район, с.Нова Дофінівка, вул.Шкільна, 30</t>
    </r>
  </si>
  <si>
    <r>
      <t xml:space="preserve">Поточний ремонт коридору біля будівлі </t>
    </r>
    <r>
      <rPr>
        <b/>
        <sz val="9"/>
        <rFont val="Times New Roman"/>
        <family val="1"/>
        <charset val="204"/>
      </rPr>
      <t>ліцею «Фонтанський»</t>
    </r>
    <r>
      <rPr>
        <sz val="9"/>
        <rFont val="Times New Roman"/>
        <family val="1"/>
        <charset val="204"/>
      </rPr>
      <t xml:space="preserve"> Фонтанської сільської ради за адресою: Одеська обл., Одеський р-н, с. Фонтанка, вул. Центральна, буд. 55</t>
    </r>
  </si>
  <si>
    <r>
      <t xml:space="preserve">Капітальний ремонт спортивної зали в будівлі </t>
    </r>
    <r>
      <rPr>
        <b/>
        <sz val="9"/>
        <rFont val="Times New Roman"/>
        <family val="1"/>
        <charset val="204"/>
      </rPr>
      <t xml:space="preserve">ліцей «Фонтанський» </t>
    </r>
    <r>
      <rPr>
        <sz val="9"/>
        <rFont val="Times New Roman"/>
        <family val="1"/>
        <charset val="204"/>
      </rPr>
      <t>Фонтанської сільської ради за адресою: Одеська область, Одеський район, село Фонтанка, вулиця Центральна, 55</t>
    </r>
  </si>
  <si>
    <t>Поточний ремонт приміщень ЗДО "КАПІТОШКА" Фонтанської сільської ради Одеського району Одеської області за адресою: Одеська обл., Одеський район, с.Фонтанка, вул.Грець 2 9/1</t>
  </si>
  <si>
    <r>
      <t xml:space="preserve">Поточний ремонт коридору в будівлі </t>
    </r>
    <r>
      <rPr>
        <b/>
        <sz val="9"/>
        <rFont val="Times New Roman"/>
        <family val="1"/>
        <charset val="204"/>
      </rPr>
      <t xml:space="preserve">ліцей «Фонтанський» </t>
    </r>
    <r>
      <rPr>
        <sz val="9"/>
        <rFont val="Times New Roman"/>
        <family val="1"/>
        <charset val="204"/>
      </rPr>
      <t>Фонтанської сільської ради за адресою: Одеська область, Одеський район, село Фонтанка, вулиця Центральна, 55</t>
    </r>
  </si>
  <si>
    <t>Додаток 1                                     
до Програми 
від 19.01.2026. № 3654-УІІІ</t>
  </si>
  <si>
    <t>Додаток 2                                   
до Програми 
від 19.01.2026. № 3654-УІІІ</t>
  </si>
  <si>
    <t>Додаток 3                                  
до Програми 
від 19.01.2026. № 3654-УІІІ</t>
  </si>
  <si>
    <t>Додаток 4                                 
до Програми 
від 19.01.2026. № 3654-УІІІ</t>
  </si>
  <si>
    <t>Додаток 5                                          
до Програми 
від 19.01.2026. № 3654-УІІІ</t>
  </si>
  <si>
    <t>Додаток 6                                          
до Програми 
від 19.01.2026. № 3654-УІІІ</t>
  </si>
  <si>
    <r>
      <t xml:space="preserve">Додаток 7                                
до Програми 
</t>
    </r>
    <r>
      <rPr>
        <b/>
        <sz val="8"/>
        <color theme="1"/>
        <rFont val="Times New Roman"/>
        <family val="1"/>
        <charset val="204"/>
      </rPr>
      <t>від 19.01.2026. № 3654-УІІІ</t>
    </r>
  </si>
  <si>
    <r>
      <t xml:space="preserve">Додаток 8                                
до Програми 
</t>
    </r>
    <r>
      <rPr>
        <b/>
        <sz val="8"/>
        <color theme="1"/>
        <rFont val="Times New Roman"/>
        <family val="1"/>
        <charset val="204"/>
      </rPr>
      <t>від 19.01.2026. № 3654-УІІІ</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</si>
</sst>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43" formatCode="_-* #,##0.00_-;\-* #,##0.00_-;_-* &quot;-&quot;??_-;_-@_-"/>
    <numFmt numFmtId="164" formatCode="_-* #,##0.00\ _₴_-;\-* #,##0.00\ _₴_-;_-* &quot;-&quot;??\ _₴_-;_-@_-"/>
    <numFmt numFmtId="165" formatCode="_-* #,##0.00\ _₽_-;\-* #,##0.00\ _₽_-;_-* &quot;-&quot;??\ _₽_-;_-@_-"/>
    <numFmt numFmtId="166" formatCode="_-* #,##0\ _₽_-;\-* #,##0\ _₽_-;_-* &quot;-&quot;??\ _₽_-;_-@_-"/>
    <numFmt numFmtId="167" formatCode="_-* #,##0.0\ _₴_-;\-* #,##0.0\ _₴_-;_-* &quot;-&quot;?\ _₴_-;_-@_-"/>
  </numFmts>
  <fonts count="37" x14ac:knownFonts="1">
    <font>
      <sz val="11"/>
      <color theme="1"/>
      <name val="Calibri"/>
      <family val="2"/>
      <charset val="204"/>
      <scheme val="minor"/>
    </font>
    <font>
      <sz val="10"/>
      <color theme="1"/>
      <name val="Times New Roman"/>
      <family val="1"/>
      <charset val="204"/>
    </font>
    <font>
      <sz val="12"/>
      <color rgb="FF000000"/>
      <name val="Times New Roman"/>
      <family val="1"/>
      <charset val="204"/>
    </font>
    <font>
      <sz val="12"/>
      <color theme="1"/>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3"/>
      <color theme="1"/>
      <name val="Times New Roman"/>
      <family val="1"/>
      <charset val="204"/>
    </font>
    <font>
      <b/>
      <sz val="9"/>
      <color indexed="8"/>
      <name val="Times New Roman"/>
      <family val="1"/>
      <charset val="204"/>
    </font>
    <font>
      <b/>
      <sz val="9"/>
      <color rgb="FF000000"/>
      <name val="Times New Roman"/>
      <family val="1"/>
      <charset val="204"/>
    </font>
    <font>
      <b/>
      <sz val="9"/>
      <color theme="1"/>
      <name val="Times New Roman"/>
      <family val="1"/>
      <charset val="204"/>
    </font>
    <font>
      <sz val="11"/>
      <color theme="1"/>
      <name val="Calibri"/>
      <family val="2"/>
      <charset val="204"/>
      <scheme val="minor"/>
    </font>
    <font>
      <b/>
      <sz val="10.5"/>
      <color theme="1"/>
      <name val="Times New Roman"/>
      <family val="1"/>
      <charset val="204"/>
    </font>
    <font>
      <sz val="9"/>
      <color theme="1"/>
      <name val="Times New Roman"/>
      <family val="1"/>
      <charset val="204"/>
    </font>
    <font>
      <b/>
      <sz val="8"/>
      <color indexed="8"/>
      <name val="Times New Roman"/>
      <family val="1"/>
      <charset val="204"/>
    </font>
    <font>
      <b/>
      <sz val="8"/>
      <color theme="1"/>
      <name val="Times New Roman"/>
      <family val="1"/>
      <charset val="204"/>
    </font>
    <font>
      <b/>
      <sz val="8"/>
      <color rgb="FF000000"/>
      <name val="Times New Roman"/>
      <family val="1"/>
      <charset val="204"/>
    </font>
    <font>
      <sz val="9"/>
      <color theme="1"/>
      <name val="Calibri"/>
      <family val="2"/>
      <charset val="204"/>
      <scheme val="minor"/>
    </font>
    <font>
      <sz val="9"/>
      <color rgb="FF000000"/>
      <name val="Times New Roman"/>
      <family val="1"/>
      <charset val="204"/>
    </font>
    <font>
      <b/>
      <sz val="9"/>
      <name val="Times New Roman"/>
      <family val="1"/>
      <charset val="204"/>
    </font>
    <font>
      <sz val="9"/>
      <name val="Times New Roman"/>
      <family val="1"/>
      <charset val="204"/>
    </font>
    <font>
      <b/>
      <sz val="11"/>
      <color indexed="8"/>
      <name val="Times New Roman"/>
      <family val="1"/>
      <charset val="204"/>
    </font>
    <font>
      <sz val="11"/>
      <color indexed="8"/>
      <name val="Times New Roman"/>
      <family val="1"/>
      <charset val="204"/>
    </font>
    <font>
      <sz val="12"/>
      <color indexed="8"/>
      <name val="Times New Roman"/>
      <family val="1"/>
      <charset val="204"/>
    </font>
    <font>
      <b/>
      <sz val="12"/>
      <color indexed="8"/>
      <name val="Times New Roman"/>
      <family val="1"/>
      <charset val="204"/>
    </font>
    <font>
      <sz val="10"/>
      <color indexed="8"/>
      <name val="Times New Roman"/>
      <family val="1"/>
      <charset val="204"/>
    </font>
    <font>
      <b/>
      <sz val="10"/>
      <color indexed="8"/>
      <name val="Times New Roman"/>
      <family val="1"/>
      <charset val="204"/>
    </font>
    <font>
      <b/>
      <sz val="10"/>
      <color theme="1"/>
      <name val="Times New Roman"/>
      <family val="1"/>
      <charset val="204"/>
    </font>
    <font>
      <sz val="8"/>
      <name val="Calibri"/>
      <family val="2"/>
      <charset val="204"/>
      <scheme val="minor"/>
    </font>
    <font>
      <sz val="9"/>
      <color indexed="8"/>
      <name val="Times New Roman"/>
      <family val="1"/>
      <charset val="204"/>
    </font>
    <font>
      <sz val="8"/>
      <color indexed="8"/>
      <name val="Times New Roman"/>
      <family val="1"/>
      <charset val="204"/>
    </font>
    <font>
      <sz val="8"/>
      <color theme="1"/>
      <name val="Times New Roman"/>
      <family val="1"/>
      <charset val="204"/>
    </font>
    <font>
      <sz val="8"/>
      <name val="Times New Roman"/>
      <family val="1"/>
      <charset val="204"/>
    </font>
    <font>
      <sz val="8"/>
      <color theme="1"/>
      <name val="Calibri"/>
      <family val="2"/>
      <charset val="204"/>
      <scheme val="minor"/>
    </font>
    <font>
      <sz val="8"/>
      <color rgb="FF000000"/>
      <name val="Times New Roman"/>
      <family val="1"/>
      <charset val="204"/>
    </font>
    <font>
      <b/>
      <sz val="8"/>
      <name val="Times New Roman"/>
      <family val="1"/>
      <charset val="204"/>
    </font>
    <font>
      <sz val="10"/>
      <name val="Times New Roman"/>
      <family val="1"/>
      <charset val="204"/>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s>
  <cellStyleXfs count="4">
    <xf numFmtId="0" fontId="0" fillId="0" borderId="0"/>
    <xf numFmtId="165" fontId="11" fillId="0" borderId="0" applyFont="0" applyFill="0" applyBorder="0" applyAlignment="0" applyProtection="0"/>
    <xf numFmtId="9" fontId="11" fillId="0" borderId="0" applyFont="0" applyFill="0" applyBorder="0" applyAlignment="0" applyProtection="0"/>
    <xf numFmtId="44" fontId="11" fillId="0" borderId="0" applyFont="0" applyFill="0" applyBorder="0" applyAlignment="0" applyProtection="0"/>
  </cellStyleXfs>
  <cellXfs count="336">
    <xf numFmtId="0" fontId="0" fillId="0" borderId="0" xfId="0"/>
    <xf numFmtId="0" fontId="2" fillId="0" borderId="1" xfId="0" applyFont="1" applyBorder="1" applyAlignment="1">
      <alignment horizontal="center" vertical="top" wrapText="1"/>
    </xf>
    <xf numFmtId="0" fontId="3" fillId="0" borderId="1" xfId="0" applyFont="1" applyBorder="1" applyAlignment="1">
      <alignment horizontal="center" vertical="top" wrapText="1"/>
    </xf>
    <xf numFmtId="0" fontId="2" fillId="0" borderId="1" xfId="0" applyFont="1" applyBorder="1" applyAlignment="1">
      <alignment vertical="top" wrapText="1"/>
    </xf>
    <xf numFmtId="0" fontId="7" fillId="0" borderId="0" xfId="0" applyFont="1"/>
    <xf numFmtId="0" fontId="16" fillId="0" borderId="1" xfId="0" applyFont="1" applyBorder="1" applyAlignment="1">
      <alignment horizontal="center" vertical="top" wrapText="1"/>
    </xf>
    <xf numFmtId="0" fontId="14" fillId="0" borderId="5" xfId="0" applyFont="1" applyBorder="1" applyAlignment="1">
      <alignment horizontal="center" vertical="top" wrapText="1"/>
    </xf>
    <xf numFmtId="0" fontId="0" fillId="0" borderId="0" xfId="0" applyAlignment="1">
      <alignment vertical="top"/>
    </xf>
    <xf numFmtId="0" fontId="9" fillId="0" borderId="1" xfId="0" applyFont="1" applyBorder="1" applyAlignment="1">
      <alignment horizontal="center" vertical="top" wrapText="1"/>
    </xf>
    <xf numFmtId="0" fontId="8" fillId="0" borderId="5" xfId="0" applyFont="1" applyBorder="1" applyAlignment="1">
      <alignment horizontal="center" vertical="top" wrapText="1"/>
    </xf>
    <xf numFmtId="0" fontId="10" fillId="0" borderId="1" xfId="0" applyFont="1" applyBorder="1" applyAlignment="1">
      <alignment horizontal="center" vertical="top"/>
    </xf>
    <xf numFmtId="0" fontId="17" fillId="0" borderId="1" xfId="0" applyFont="1" applyBorder="1" applyAlignment="1">
      <alignment horizontal="center"/>
    </xf>
    <xf numFmtId="0" fontId="13" fillId="0" borderId="1" xfId="0" applyFont="1" applyBorder="1" applyAlignment="1">
      <alignment horizontal="center" vertical="top" wrapText="1"/>
    </xf>
    <xf numFmtId="0" fontId="18" fillId="0" borderId="1" xfId="0" applyFont="1" applyBorder="1" applyAlignment="1">
      <alignment horizontal="center" vertical="top" wrapText="1"/>
    </xf>
    <xf numFmtId="16" fontId="10" fillId="0" borderId="1" xfId="0" applyNumberFormat="1" applyFont="1" applyBorder="1" applyAlignment="1">
      <alignment horizontal="center" vertical="top"/>
    </xf>
    <xf numFmtId="0" fontId="13" fillId="0" borderId="1" xfId="0" applyFont="1" applyBorder="1"/>
    <xf numFmtId="0" fontId="13" fillId="0" borderId="1" xfId="0" applyFont="1" applyBorder="1" applyAlignment="1">
      <alignment horizontal="center" vertical="top"/>
    </xf>
    <xf numFmtId="0" fontId="17" fillId="0" borderId="1" xfId="0" applyFont="1" applyBorder="1"/>
    <xf numFmtId="0" fontId="13" fillId="0" borderId="1" xfId="0" applyFont="1" applyBorder="1" applyAlignment="1">
      <alignment vertical="top"/>
    </xf>
    <xf numFmtId="0" fontId="10" fillId="0" borderId="5" xfId="0" applyFont="1" applyBorder="1" applyAlignment="1">
      <alignment horizontal="center" vertical="top"/>
    </xf>
    <xf numFmtId="0" fontId="13" fillId="0" borderId="5" xfId="0" applyFont="1" applyBorder="1" applyAlignment="1">
      <alignment horizontal="center" vertical="top" wrapText="1"/>
    </xf>
    <xf numFmtId="0" fontId="19" fillId="0" borderId="1" xfId="0" applyFont="1" applyBorder="1" applyAlignment="1">
      <alignment vertical="top"/>
    </xf>
    <xf numFmtId="0" fontId="20" fillId="0" borderId="1" xfId="0" applyFont="1" applyBorder="1" applyAlignment="1">
      <alignment vertical="top"/>
    </xf>
    <xf numFmtId="0" fontId="20" fillId="0" borderId="1" xfId="0" applyFont="1" applyBorder="1" applyAlignment="1">
      <alignment horizontal="center" vertical="top" wrapText="1"/>
    </xf>
    <xf numFmtId="0" fontId="10" fillId="0" borderId="1" xfId="0" applyFont="1" applyBorder="1" applyAlignment="1">
      <alignment vertical="top"/>
    </xf>
    <xf numFmtId="0" fontId="13" fillId="0" borderId="5" xfId="0" applyFont="1" applyBorder="1" applyAlignment="1">
      <alignment horizontal="center" vertical="top"/>
    </xf>
    <xf numFmtId="0" fontId="20" fillId="0" borderId="5" xfId="0" applyFont="1" applyBorder="1" applyAlignment="1">
      <alignment horizontal="center" vertical="top" wrapText="1"/>
    </xf>
    <xf numFmtId="0" fontId="13" fillId="0" borderId="5" xfId="0" applyFont="1" applyBorder="1"/>
    <xf numFmtId="0" fontId="17" fillId="0" borderId="1" xfId="0" applyFont="1" applyBorder="1" applyAlignment="1">
      <alignment horizontal="center" vertical="top"/>
    </xf>
    <xf numFmtId="0" fontId="22" fillId="0" borderId="5" xfId="0" applyFont="1" applyBorder="1" applyAlignment="1">
      <alignment vertical="center" wrapText="1"/>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 xfId="0" applyFont="1" applyBorder="1" applyAlignment="1">
      <alignment horizontal="center" vertical="center"/>
    </xf>
    <xf numFmtId="43" fontId="1" fillId="0" borderId="1" xfId="1" applyNumberFormat="1" applyFont="1" applyBorder="1" applyAlignment="1">
      <alignment horizontal="center" vertical="center"/>
    </xf>
    <xf numFmtId="0" fontId="10" fillId="0" borderId="6" xfId="0" applyFont="1" applyBorder="1" applyAlignment="1">
      <alignment horizontal="center" vertical="center" wrapText="1"/>
    </xf>
    <xf numFmtId="0" fontId="15" fillId="0" borderId="0" xfId="0" applyFont="1" applyAlignment="1">
      <alignment horizontal="center" vertical="top"/>
    </xf>
    <xf numFmtId="0" fontId="13" fillId="0" borderId="5" xfId="0" applyFont="1" applyBorder="1" applyAlignment="1">
      <alignment horizontal="center" wrapText="1"/>
    </xf>
    <xf numFmtId="0" fontId="25" fillId="0" borderId="1" xfId="0" applyFont="1" applyBorder="1" applyAlignment="1">
      <alignment horizontal="center" vertical="center" wrapText="1"/>
    </xf>
    <xf numFmtId="0" fontId="1" fillId="0" borderId="1" xfId="0"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3" fontId="10" fillId="0" borderId="1" xfId="0" applyNumberFormat="1" applyFont="1" applyBorder="1" applyAlignment="1">
      <alignment horizontal="center" vertical="center"/>
    </xf>
    <xf numFmtId="3" fontId="13" fillId="0" borderId="1" xfId="0" applyNumberFormat="1" applyFont="1" applyBorder="1" applyAlignment="1">
      <alignment horizontal="center" vertical="top" wrapText="1"/>
    </xf>
    <xf numFmtId="3" fontId="13" fillId="0" borderId="1" xfId="0" applyNumberFormat="1" applyFont="1" applyBorder="1" applyAlignment="1">
      <alignment horizontal="center" vertical="top"/>
    </xf>
    <xf numFmtId="0" fontId="20"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6" xfId="0" applyFont="1" applyBorder="1" applyAlignment="1">
      <alignment horizontal="center" vertical="center"/>
    </xf>
    <xf numFmtId="49" fontId="13" fillId="0" borderId="1" xfId="2" applyNumberFormat="1" applyFont="1" applyBorder="1" applyAlignment="1">
      <alignment horizontal="center" vertical="top"/>
    </xf>
    <xf numFmtId="3" fontId="0" fillId="0" borderId="0" xfId="0" applyNumberFormat="1"/>
    <xf numFmtId="165" fontId="13" fillId="0" borderId="1" xfId="1" applyFont="1" applyBorder="1" applyAlignment="1">
      <alignment horizontal="center" vertical="top"/>
    </xf>
    <xf numFmtId="166" fontId="3" fillId="0" borderId="1" xfId="0" applyNumberFormat="1" applyFont="1" applyBorder="1" applyAlignment="1">
      <alignment horizontal="center" vertical="top" wrapText="1"/>
    </xf>
    <xf numFmtId="166" fontId="3" fillId="0" borderId="1" xfId="1" applyNumberFormat="1" applyFont="1" applyBorder="1" applyAlignment="1">
      <alignment horizontal="center" vertical="center" wrapText="1"/>
    </xf>
    <xf numFmtId="0" fontId="25" fillId="0" borderId="4" xfId="0" applyFont="1" applyBorder="1" applyAlignment="1">
      <alignment horizontal="left" vertical="center" wrapText="1"/>
    </xf>
    <xf numFmtId="0" fontId="25" fillId="0" borderId="1" xfId="0" applyFont="1" applyBorder="1" applyAlignment="1">
      <alignment vertical="center" wrapText="1"/>
    </xf>
    <xf numFmtId="0" fontId="25" fillId="0" borderId="1" xfId="0" applyFont="1" applyBorder="1" applyAlignment="1">
      <alignment horizontal="center" vertical="center"/>
    </xf>
    <xf numFmtId="43" fontId="25" fillId="2" borderId="1" xfId="1" applyNumberFormat="1" applyFont="1" applyFill="1" applyBorder="1" applyAlignment="1">
      <alignment horizontal="center" vertical="center" wrapText="1"/>
    </xf>
    <xf numFmtId="14" fontId="25" fillId="0" borderId="1" xfId="0" applyNumberFormat="1" applyFont="1" applyBorder="1" applyAlignment="1">
      <alignment horizontal="center" vertical="center" wrapText="1"/>
    </xf>
    <xf numFmtId="0" fontId="25" fillId="0" borderId="1" xfId="0" applyFont="1" applyBorder="1" applyAlignment="1">
      <alignment vertical="center"/>
    </xf>
    <xf numFmtId="0" fontId="25" fillId="0" borderId="2" xfId="0" applyFont="1" applyBorder="1" applyAlignment="1">
      <alignment horizontal="center" vertical="center"/>
    </xf>
    <xf numFmtId="2" fontId="25" fillId="0" borderId="1" xfId="0" applyNumberFormat="1" applyFont="1" applyBorder="1" applyAlignment="1">
      <alignment horizontal="center" vertical="center"/>
    </xf>
    <xf numFmtId="0" fontId="25" fillId="0" borderId="1" xfId="0" applyFont="1" applyBorder="1" applyAlignment="1">
      <alignment horizontal="left" vertical="center" wrapText="1"/>
    </xf>
    <xf numFmtId="1" fontId="25" fillId="0" borderId="1" xfId="0" applyNumberFormat="1" applyFont="1" applyBorder="1" applyAlignment="1">
      <alignment horizontal="center" vertical="center"/>
    </xf>
    <xf numFmtId="0" fontId="25" fillId="0" borderId="1" xfId="0" applyFont="1" applyBorder="1" applyAlignment="1">
      <alignment horizontal="left" vertical="center"/>
    </xf>
    <xf numFmtId="1" fontId="25" fillId="0" borderId="2" xfId="0" applyNumberFormat="1" applyFont="1" applyBorder="1" applyAlignment="1">
      <alignment horizontal="center" vertical="center"/>
    </xf>
    <xf numFmtId="0" fontId="26" fillId="0" borderId="1" xfId="0" applyFont="1" applyBorder="1" applyAlignment="1">
      <alignment horizontal="left" vertical="center" wrapText="1"/>
    </xf>
    <xf numFmtId="0" fontId="1" fillId="0" borderId="1" xfId="0" applyFont="1" applyBorder="1" applyAlignment="1">
      <alignment vertical="center"/>
    </xf>
    <xf numFmtId="2" fontId="25" fillId="0" borderId="1" xfId="0" applyNumberFormat="1" applyFont="1" applyBorder="1" applyAlignment="1">
      <alignment horizontal="center" vertical="center" wrapText="1"/>
    </xf>
    <xf numFmtId="0" fontId="4" fillId="0" borderId="1" xfId="0" applyFont="1" applyBorder="1" applyAlignment="1">
      <alignment vertical="center"/>
    </xf>
    <xf numFmtId="0" fontId="4" fillId="0" borderId="1" xfId="0" applyFont="1" applyBorder="1" applyAlignment="1">
      <alignment horizontal="center" vertical="center"/>
    </xf>
    <xf numFmtId="0" fontId="4" fillId="0" borderId="0" xfId="0" applyFont="1" applyAlignment="1">
      <alignment vertical="center"/>
    </xf>
    <xf numFmtId="12" fontId="17" fillId="0" borderId="1" xfId="3" applyNumberFormat="1" applyFont="1" applyBorder="1" applyAlignment="1">
      <alignment horizontal="center" vertical="top"/>
    </xf>
    <xf numFmtId="0" fontId="15" fillId="0" borderId="0" xfId="0" applyFont="1" applyAlignment="1">
      <alignment horizontal="center" vertical="top"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1" fillId="0" borderId="1" xfId="0" applyFont="1" applyBorder="1" applyAlignment="1">
      <alignment horizontal="center" vertical="center"/>
    </xf>
    <xf numFmtId="0" fontId="33" fillId="0" borderId="0" xfId="0" applyFont="1"/>
    <xf numFmtId="0" fontId="15" fillId="0" borderId="0" xfId="0" applyFont="1"/>
    <xf numFmtId="0" fontId="31" fillId="0" borderId="1" xfId="0" applyFont="1" applyBorder="1" applyAlignment="1">
      <alignment horizontal="center" vertical="top" wrapText="1"/>
    </xf>
    <xf numFmtId="0" fontId="34" fillId="0" borderId="1" xfId="0" applyFont="1" applyBorder="1" applyAlignment="1">
      <alignment horizontal="center" vertical="top" wrapText="1"/>
    </xf>
    <xf numFmtId="3" fontId="31" fillId="0" borderId="1" xfId="0" applyNumberFormat="1" applyFont="1" applyBorder="1" applyAlignment="1">
      <alignment horizontal="center" vertical="top" wrapText="1"/>
    </xf>
    <xf numFmtId="0" fontId="31" fillId="0" borderId="1" xfId="0" applyFont="1" applyBorder="1" applyAlignment="1">
      <alignment vertical="top" wrapText="1"/>
    </xf>
    <xf numFmtId="0" fontId="31" fillId="0" borderId="5" xfId="0" applyFont="1" applyBorder="1" applyAlignment="1">
      <alignment horizontal="center" vertical="top" wrapText="1"/>
    </xf>
    <xf numFmtId="0" fontId="31" fillId="0" borderId="5" xfId="0" applyFont="1" applyBorder="1" applyAlignment="1">
      <alignment vertical="top" wrapText="1"/>
    </xf>
    <xf numFmtId="0" fontId="34" fillId="0" borderId="5" xfId="0" applyFont="1" applyBorder="1" applyAlignment="1">
      <alignment horizontal="center" vertical="top" wrapText="1"/>
    </xf>
    <xf numFmtId="0" fontId="32" fillId="0" borderId="1" xfId="0" applyFont="1" applyBorder="1" applyAlignment="1">
      <alignment horizontal="center" vertical="top" wrapText="1"/>
    </xf>
    <xf numFmtId="0" fontId="32" fillId="0" borderId="1" xfId="0" applyFont="1" applyBorder="1" applyAlignment="1">
      <alignment vertical="top" wrapText="1"/>
    </xf>
    <xf numFmtId="0" fontId="32" fillId="0" borderId="5" xfId="0" applyFont="1" applyBorder="1" applyAlignment="1">
      <alignment horizontal="center" vertical="top" wrapText="1"/>
    </xf>
    <xf numFmtId="0" fontId="31" fillId="0" borderId="1" xfId="0" applyFont="1" applyBorder="1" applyAlignment="1">
      <alignment horizontal="center" vertical="center" wrapText="1"/>
    </xf>
    <xf numFmtId="0" fontId="31" fillId="2" borderId="1" xfId="0" applyFont="1" applyFill="1" applyBorder="1" applyAlignment="1">
      <alignment horizontal="center" vertical="top" wrapText="1"/>
    </xf>
    <xf numFmtId="0" fontId="15" fillId="0" borderId="1" xfId="0" applyFont="1" applyBorder="1" applyAlignment="1">
      <alignment horizontal="center" vertical="center" wrapText="1"/>
    </xf>
    <xf numFmtId="0" fontId="31" fillId="0" borderId="5" xfId="0" applyFont="1" applyBorder="1" applyAlignment="1">
      <alignment horizontal="center" wrapText="1"/>
    </xf>
    <xf numFmtId="0" fontId="15" fillId="0" borderId="6" xfId="0" applyFont="1" applyBorder="1" applyAlignment="1">
      <alignment horizontal="center" vertical="center" wrapText="1"/>
    </xf>
    <xf numFmtId="16" fontId="15" fillId="0" borderId="1" xfId="0" applyNumberFormat="1" applyFont="1" applyBorder="1" applyAlignment="1">
      <alignment horizontal="center" vertical="top" wrapText="1"/>
    </xf>
    <xf numFmtId="0" fontId="33" fillId="0" borderId="1" xfId="0" applyFont="1" applyBorder="1" applyAlignment="1">
      <alignment horizontal="center" wrapText="1"/>
    </xf>
    <xf numFmtId="0" fontId="15" fillId="0" borderId="1" xfId="0" applyFont="1" applyBorder="1" applyAlignment="1">
      <alignment horizontal="center" vertical="top" wrapText="1"/>
    </xf>
    <xf numFmtId="0" fontId="31" fillId="0" borderId="1" xfId="0" applyFont="1" applyBorder="1" applyAlignment="1">
      <alignment wrapText="1"/>
    </xf>
    <xf numFmtId="0" fontId="33" fillId="0" borderId="1" xfId="0" applyFont="1" applyBorder="1" applyAlignment="1">
      <alignment wrapText="1"/>
    </xf>
    <xf numFmtId="0" fontId="15" fillId="0" borderId="5" xfId="0" applyFont="1" applyBorder="1" applyAlignment="1">
      <alignment horizontal="center" vertical="top" wrapText="1"/>
    </xf>
    <xf numFmtId="0" fontId="35" fillId="0" borderId="1" xfId="0" applyFont="1" applyBorder="1" applyAlignment="1">
      <alignment vertical="top" wrapText="1"/>
    </xf>
    <xf numFmtId="0" fontId="15" fillId="0" borderId="1" xfId="0" applyFont="1" applyBorder="1" applyAlignment="1">
      <alignment vertical="top" wrapText="1"/>
    </xf>
    <xf numFmtId="0" fontId="33" fillId="0" borderId="1" xfId="0" applyFont="1" applyBorder="1" applyAlignment="1">
      <alignment horizontal="center" vertical="top" wrapText="1"/>
    </xf>
    <xf numFmtId="2" fontId="10" fillId="0" borderId="1" xfId="0" applyNumberFormat="1" applyFont="1" applyBorder="1" applyAlignment="1">
      <alignment horizontal="center" vertical="center"/>
    </xf>
    <xf numFmtId="3" fontId="15" fillId="0" borderId="1" xfId="0" applyNumberFormat="1" applyFont="1" applyBorder="1" applyAlignment="1">
      <alignment vertical="center" wrapText="1"/>
    </xf>
    <xf numFmtId="0" fontId="15" fillId="0" borderId="1" xfId="0" applyFont="1" applyBorder="1" applyAlignment="1">
      <alignment vertical="center" wrapText="1"/>
    </xf>
    <xf numFmtId="0" fontId="31" fillId="0" borderId="1" xfId="0" applyFont="1" applyBorder="1" applyAlignment="1">
      <alignment vertical="center" wrapText="1"/>
    </xf>
    <xf numFmtId="0" fontId="5" fillId="0" borderId="0" xfId="0" applyFont="1" applyAlignment="1">
      <alignment horizontal="center" vertical="center" wrapText="1"/>
    </xf>
    <xf numFmtId="0" fontId="9" fillId="0" borderId="0" xfId="0" applyFont="1" applyAlignment="1">
      <alignment horizontal="center" vertical="top" wrapText="1"/>
    </xf>
    <xf numFmtId="0" fontId="13" fillId="0" borderId="0" xfId="0" applyFont="1" applyAlignment="1">
      <alignment horizontal="center"/>
    </xf>
    <xf numFmtId="0" fontId="17" fillId="0" borderId="0" xfId="0" applyFont="1"/>
    <xf numFmtId="0" fontId="16" fillId="0" borderId="5" xfId="0" applyFont="1" applyBorder="1" applyAlignment="1">
      <alignment horizontal="center" vertical="top" wrapText="1"/>
    </xf>
    <xf numFmtId="0" fontId="33" fillId="0" borderId="5" xfId="0" applyFont="1" applyBorder="1" applyAlignment="1">
      <alignment wrapText="1"/>
    </xf>
    <xf numFmtId="0" fontId="0" fillId="0" borderId="2" xfId="0" applyBorder="1"/>
    <xf numFmtId="0" fontId="0" fillId="0" borderId="3" xfId="0" applyBorder="1"/>
    <xf numFmtId="0" fontId="0" fillId="0" borderId="4" xfId="0" applyBorder="1"/>
    <xf numFmtId="0" fontId="1" fillId="0" borderId="4" xfId="0" applyFont="1" applyBorder="1" applyAlignment="1">
      <alignment horizontal="center" vertical="center"/>
    </xf>
    <xf numFmtId="167" fontId="0" fillId="0" borderId="0" xfId="0" applyNumberFormat="1"/>
    <xf numFmtId="165" fontId="25" fillId="0" borderId="1" xfId="1" applyFont="1" applyBorder="1" applyAlignment="1">
      <alignment horizontal="center" vertical="center" wrapText="1"/>
    </xf>
    <xf numFmtId="165" fontId="1" fillId="0" borderId="1" xfId="1" applyFont="1" applyBorder="1" applyAlignment="1">
      <alignment horizontal="center" vertical="center"/>
    </xf>
    <xf numFmtId="0" fontId="25" fillId="0" borderId="5" xfId="0" applyFont="1" applyBorder="1" applyAlignment="1">
      <alignment horizontal="center" vertical="center"/>
    </xf>
    <xf numFmtId="3" fontId="10" fillId="0" borderId="5" xfId="0" applyNumberFormat="1" applyFont="1" applyBorder="1" applyAlignment="1">
      <alignment horizontal="center" vertical="center"/>
    </xf>
    <xf numFmtId="166" fontId="10" fillId="0" borderId="1" xfId="1" applyNumberFormat="1" applyFont="1" applyBorder="1" applyAlignment="1">
      <alignment horizontal="center" vertical="center"/>
    </xf>
    <xf numFmtId="3" fontId="13" fillId="0" borderId="1" xfId="0" applyNumberFormat="1" applyFont="1" applyBorder="1" applyAlignment="1">
      <alignment horizontal="center" vertical="center"/>
    </xf>
    <xf numFmtId="166" fontId="13" fillId="0" borderId="1" xfId="1" applyNumberFormat="1" applyFont="1" applyBorder="1" applyAlignment="1">
      <alignment horizontal="center" vertical="center"/>
    </xf>
    <xf numFmtId="165" fontId="26" fillId="0" borderId="1" xfId="1" applyFont="1" applyBorder="1" applyAlignment="1">
      <alignment horizontal="center" vertical="center" wrapText="1"/>
    </xf>
    <xf numFmtId="164" fontId="0" fillId="0" borderId="0" xfId="0" applyNumberFormat="1"/>
    <xf numFmtId="166" fontId="10" fillId="0" borderId="5" xfId="1" applyNumberFormat="1" applyFont="1" applyBorder="1" applyAlignment="1">
      <alignment horizontal="center" vertical="center"/>
    </xf>
    <xf numFmtId="0" fontId="25" fillId="0" borderId="4" xfId="0" applyFont="1" applyBorder="1" applyAlignment="1">
      <alignment horizontal="center" vertical="center"/>
    </xf>
    <xf numFmtId="2" fontId="36" fillId="0" borderId="1" xfId="0" applyNumberFormat="1" applyFont="1" applyBorder="1" applyAlignment="1">
      <alignment horizontal="center" vertical="center" wrapText="1"/>
    </xf>
    <xf numFmtId="3" fontId="20" fillId="0" borderId="1" xfId="0" applyNumberFormat="1" applyFont="1" applyBorder="1" applyAlignment="1">
      <alignment horizontal="center" vertical="center"/>
    </xf>
    <xf numFmtId="0" fontId="36" fillId="0" borderId="1" xfId="0" applyFont="1" applyBorder="1" applyAlignment="1">
      <alignment horizontal="center" vertical="center" wrapText="1"/>
    </xf>
    <xf numFmtId="0" fontId="32" fillId="2" borderId="1" xfId="0" applyFont="1" applyFill="1" applyBorder="1" applyAlignment="1">
      <alignment horizontal="center" vertical="top" wrapText="1"/>
    </xf>
    <xf numFmtId="0" fontId="25" fillId="2" borderId="1" xfId="0" applyFont="1" applyFill="1" applyBorder="1" applyAlignment="1">
      <alignment horizontal="center" vertical="center"/>
    </xf>
    <xf numFmtId="1" fontId="36" fillId="2" borderId="1" xfId="0" applyNumberFormat="1" applyFont="1" applyFill="1" applyBorder="1" applyAlignment="1">
      <alignment horizontal="center" vertical="center"/>
    </xf>
    <xf numFmtId="0" fontId="25" fillId="2" borderId="1" xfId="0" applyFont="1" applyFill="1" applyBorder="1" applyAlignment="1">
      <alignment horizontal="left" vertical="center"/>
    </xf>
    <xf numFmtId="2" fontId="25" fillId="2" borderId="1" xfId="0" applyNumberFormat="1" applyFont="1" applyFill="1" applyBorder="1" applyAlignment="1">
      <alignment horizontal="center" vertical="center"/>
    </xf>
    <xf numFmtId="0" fontId="26" fillId="2" borderId="1" xfId="0" applyFont="1" applyFill="1" applyBorder="1" applyAlignment="1">
      <alignment horizontal="left" vertical="center" wrapText="1"/>
    </xf>
    <xf numFmtId="0" fontId="25" fillId="2" borderId="1" xfId="0" applyFont="1" applyFill="1" applyBorder="1" applyAlignment="1">
      <alignment horizontal="left" vertical="center" wrapText="1"/>
    </xf>
    <xf numFmtId="3" fontId="13" fillId="2" borderId="1" xfId="0" applyNumberFormat="1" applyFont="1" applyFill="1" applyBorder="1" applyAlignment="1">
      <alignment horizontal="center" vertical="center"/>
    </xf>
    <xf numFmtId="166" fontId="13" fillId="2" borderId="1" xfId="1" applyNumberFormat="1" applyFont="1" applyFill="1" applyBorder="1" applyAlignment="1">
      <alignment horizontal="center" vertical="center"/>
    </xf>
    <xf numFmtId="166" fontId="0" fillId="0" borderId="3" xfId="0" applyNumberFormat="1" applyBorder="1"/>
    <xf numFmtId="0" fontId="20" fillId="0" borderId="1" xfId="0" applyFont="1" applyBorder="1" applyAlignment="1">
      <alignment horizontal="center" wrapText="1"/>
    </xf>
    <xf numFmtId="4" fontId="15" fillId="0" borderId="1" xfId="0" applyNumberFormat="1" applyFont="1" applyBorder="1" applyAlignment="1">
      <alignment vertical="center" wrapText="1"/>
    </xf>
    <xf numFmtId="166" fontId="15" fillId="0" borderId="6" xfId="1" applyNumberFormat="1" applyFont="1" applyFill="1" applyBorder="1" applyAlignment="1">
      <alignment vertical="center" wrapText="1"/>
    </xf>
    <xf numFmtId="3" fontId="15" fillId="0" borderId="6" xfId="0" applyNumberFormat="1" applyFont="1" applyBorder="1" applyAlignment="1">
      <alignment vertical="center" wrapText="1"/>
    </xf>
    <xf numFmtId="0" fontId="31" fillId="0" borderId="7" xfId="0" applyFont="1" applyBorder="1" applyAlignment="1">
      <alignment horizontal="center" wrapText="1"/>
    </xf>
    <xf numFmtId="1" fontId="25" fillId="2" borderId="1" xfId="0" applyNumberFormat="1" applyFont="1" applyFill="1" applyBorder="1" applyAlignment="1">
      <alignment horizontal="center" vertical="center"/>
    </xf>
    <xf numFmtId="0" fontId="20" fillId="0" borderId="4" xfId="0" applyFont="1" applyBorder="1" applyAlignment="1">
      <alignment vertical="top" wrapText="1"/>
    </xf>
    <xf numFmtId="4" fontId="31" fillId="0" borderId="1" xfId="0" applyNumberFormat="1" applyFont="1" applyBorder="1" applyAlignment="1">
      <alignment horizontal="center" vertical="center" wrapText="1"/>
    </xf>
    <xf numFmtId="0" fontId="0" fillId="0" borderId="3" xfId="0" applyBorder="1" applyAlignment="1">
      <alignment vertical="center"/>
    </xf>
    <xf numFmtId="3" fontId="15" fillId="0" borderId="3" xfId="0" applyNumberFormat="1" applyFont="1" applyBorder="1" applyAlignment="1">
      <alignment vertical="center" wrapText="1"/>
    </xf>
    <xf numFmtId="1" fontId="25" fillId="0" borderId="1" xfId="0" applyNumberFormat="1" applyFont="1" applyBorder="1" applyAlignment="1">
      <alignment horizontal="center" vertical="center" wrapText="1"/>
    </xf>
    <xf numFmtId="2" fontId="36" fillId="0" borderId="1" xfId="0" applyNumberFormat="1" applyFont="1" applyBorder="1" applyAlignment="1">
      <alignment horizontal="center" vertical="center"/>
    </xf>
    <xf numFmtId="165" fontId="3" fillId="0" borderId="1" xfId="1" applyFont="1" applyBorder="1" applyAlignment="1">
      <alignment horizontal="center" vertical="top" wrapText="1"/>
    </xf>
    <xf numFmtId="165" fontId="3" fillId="0" borderId="1" xfId="1" applyFont="1" applyBorder="1" applyAlignment="1">
      <alignment horizontal="center" vertical="center" wrapText="1"/>
    </xf>
    <xf numFmtId="0" fontId="6" fillId="0" borderId="1" xfId="0" applyFont="1" applyBorder="1" applyAlignment="1">
      <alignment horizontal="center" vertical="top" wrapText="1"/>
    </xf>
    <xf numFmtId="0" fontId="13" fillId="0" borderId="1" xfId="0" applyFont="1" applyBorder="1" applyAlignment="1">
      <alignment horizontal="center" vertical="center" wrapText="1"/>
    </xf>
    <xf numFmtId="0" fontId="32" fillId="0" borderId="1" xfId="0" applyFont="1" applyBorder="1" applyAlignment="1">
      <alignment horizontal="center" vertical="center" wrapText="1"/>
    </xf>
    <xf numFmtId="166" fontId="10" fillId="0" borderId="1" xfId="1" applyNumberFormat="1" applyFont="1" applyFill="1" applyBorder="1" applyAlignment="1">
      <alignment horizontal="center" vertical="center"/>
    </xf>
    <xf numFmtId="4" fontId="13" fillId="0" borderId="1" xfId="0" applyNumberFormat="1" applyFont="1" applyBorder="1" applyAlignment="1">
      <alignment horizontal="center" vertical="top" wrapText="1"/>
    </xf>
    <xf numFmtId="4" fontId="13" fillId="0" borderId="1" xfId="1" applyNumberFormat="1" applyFont="1" applyBorder="1" applyAlignment="1">
      <alignment horizontal="center" vertical="top" wrapText="1"/>
    </xf>
    <xf numFmtId="4" fontId="13" fillId="0" borderId="1" xfId="0" applyNumberFormat="1" applyFont="1" applyBorder="1" applyAlignment="1">
      <alignment horizontal="center" vertical="top"/>
    </xf>
    <xf numFmtId="0" fontId="10" fillId="0" borderId="2" xfId="0" applyFont="1" applyBorder="1" applyAlignment="1">
      <alignment horizontal="center" vertical="top"/>
    </xf>
    <xf numFmtId="12" fontId="17" fillId="0" borderId="3" xfId="3" applyNumberFormat="1" applyFont="1" applyBorder="1" applyAlignment="1">
      <alignment horizontal="center" vertical="top"/>
    </xf>
    <xf numFmtId="0" fontId="13" fillId="0" borderId="8" xfId="0" applyFont="1" applyBorder="1" applyAlignment="1">
      <alignment horizontal="center" vertical="top" wrapText="1"/>
    </xf>
    <xf numFmtId="0" fontId="10" fillId="0" borderId="9" xfId="0" applyFont="1" applyBorder="1" applyAlignment="1">
      <alignment horizontal="center" vertical="center"/>
    </xf>
    <xf numFmtId="4" fontId="10" fillId="0" borderId="1" xfId="0" applyNumberFormat="1" applyFont="1" applyBorder="1" applyAlignment="1">
      <alignment horizontal="center" vertical="center"/>
    </xf>
    <xf numFmtId="4" fontId="13" fillId="0" borderId="1" xfId="0" applyNumberFormat="1" applyFont="1" applyBorder="1" applyAlignment="1">
      <alignment horizontal="center" vertical="center"/>
    </xf>
    <xf numFmtId="4" fontId="13" fillId="0" borderId="1" xfId="0" applyNumberFormat="1" applyFont="1" applyBorder="1" applyAlignment="1">
      <alignment horizontal="center" vertical="center" wrapText="1"/>
    </xf>
    <xf numFmtId="4" fontId="13" fillId="0" borderId="6" xfId="0" applyNumberFormat="1" applyFont="1" applyBorder="1" applyAlignment="1">
      <alignment horizontal="center"/>
    </xf>
    <xf numFmtId="4" fontId="13" fillId="0" borderId="1" xfId="0" applyNumberFormat="1" applyFont="1" applyBorder="1" applyAlignment="1">
      <alignment horizontal="center"/>
    </xf>
    <xf numFmtId="4" fontId="31" fillId="0" borderId="1" xfId="0" applyNumberFormat="1" applyFont="1" applyBorder="1" applyAlignment="1">
      <alignment horizontal="center" vertical="top" wrapText="1"/>
    </xf>
    <xf numFmtId="4" fontId="31" fillId="0" borderId="1" xfId="1" applyNumberFormat="1" applyFont="1" applyBorder="1" applyAlignment="1">
      <alignment horizontal="center" vertical="top" wrapText="1"/>
    </xf>
    <xf numFmtId="4" fontId="32" fillId="0" borderId="1" xfId="0" applyNumberFormat="1" applyFont="1" applyBorder="1" applyAlignment="1">
      <alignment horizontal="center" vertical="top" wrapText="1"/>
    </xf>
    <xf numFmtId="4" fontId="15" fillId="0" borderId="6" xfId="1" applyNumberFormat="1" applyFont="1" applyBorder="1" applyAlignment="1">
      <alignment vertical="center" wrapText="1"/>
    </xf>
    <xf numFmtId="4" fontId="31" fillId="0" borderId="1" xfId="0" applyNumberFormat="1" applyFont="1" applyBorder="1" applyAlignment="1">
      <alignment vertical="center" wrapText="1"/>
    </xf>
    <xf numFmtId="4" fontId="0" fillId="0" borderId="0" xfId="0" applyNumberFormat="1" applyAlignment="1">
      <alignment vertical="center"/>
    </xf>
    <xf numFmtId="4" fontId="31" fillId="0" borderId="5" xfId="0" applyNumberFormat="1" applyFont="1" applyBorder="1" applyAlignment="1">
      <alignment vertical="center" wrapText="1"/>
    </xf>
    <xf numFmtId="4" fontId="15" fillId="0" borderId="0" xfId="0" applyNumberFormat="1" applyFont="1" applyAlignment="1">
      <alignment vertical="center" wrapText="1"/>
    </xf>
    <xf numFmtId="0" fontId="15" fillId="0" borderId="12" xfId="0" applyFont="1" applyBorder="1" applyAlignment="1">
      <alignment horizontal="center" vertical="top" wrapText="1"/>
    </xf>
    <xf numFmtId="0" fontId="31" fillId="0" borderId="0" xfId="0" applyFont="1" applyAlignment="1">
      <alignment vertical="top" wrapText="1"/>
    </xf>
    <xf numFmtId="0" fontId="20" fillId="0" borderId="0" xfId="0" applyFont="1" applyAlignment="1">
      <alignment horizontal="center" vertical="top" wrapText="1"/>
    </xf>
    <xf numFmtId="4" fontId="25" fillId="0" borderId="1" xfId="0" applyNumberFormat="1" applyFont="1" applyBorder="1" applyAlignment="1">
      <alignment horizontal="center" vertical="center" wrapText="1"/>
    </xf>
    <xf numFmtId="4" fontId="26" fillId="0" borderId="1" xfId="0" applyNumberFormat="1" applyFont="1" applyBorder="1" applyAlignment="1">
      <alignment horizontal="center" vertical="center" wrapText="1"/>
    </xf>
    <xf numFmtId="43" fontId="27" fillId="0" borderId="1" xfId="1" applyNumberFormat="1" applyFont="1" applyBorder="1" applyAlignment="1">
      <alignment horizontal="center" vertical="center"/>
    </xf>
    <xf numFmtId="4" fontId="31" fillId="0" borderId="1" xfId="1" applyNumberFormat="1" applyFont="1" applyFill="1" applyBorder="1" applyAlignment="1">
      <alignment horizontal="center" vertical="top" wrapText="1"/>
    </xf>
    <xf numFmtId="4" fontId="20" fillId="0" borderId="1" xfId="0" applyNumberFormat="1" applyFont="1" applyBorder="1" applyAlignment="1">
      <alignment horizontal="center" vertical="top"/>
    </xf>
    <xf numFmtId="4" fontId="31" fillId="0" borderId="6" xfId="1" applyNumberFormat="1" applyFont="1" applyFill="1" applyBorder="1" applyAlignment="1">
      <alignment horizontal="center" vertical="top" wrapText="1"/>
    </xf>
    <xf numFmtId="4" fontId="20" fillId="2" borderId="1" xfId="0" applyNumberFormat="1" applyFont="1" applyFill="1" applyBorder="1" applyAlignment="1">
      <alignment horizontal="center" vertical="top"/>
    </xf>
    <xf numFmtId="4" fontId="15" fillId="0" borderId="6" xfId="1" applyNumberFormat="1" applyFont="1" applyFill="1" applyBorder="1" applyAlignment="1">
      <alignment vertical="center" wrapText="1"/>
    </xf>
    <xf numFmtId="4" fontId="15" fillId="0" borderId="6" xfId="0" applyNumberFormat="1" applyFont="1" applyBorder="1" applyAlignment="1">
      <alignment vertical="center" wrapText="1"/>
    </xf>
    <xf numFmtId="0" fontId="15" fillId="0" borderId="1" xfId="0" applyFont="1" applyBorder="1" applyAlignment="1">
      <alignment horizontal="center" vertical="top" wrapText="1"/>
    </xf>
    <xf numFmtId="0" fontId="15" fillId="0" borderId="2" xfId="0" applyFont="1" applyBorder="1" applyAlignment="1">
      <alignment horizontal="center" vertical="top" wrapText="1"/>
    </xf>
    <xf numFmtId="0" fontId="15" fillId="0" borderId="3" xfId="0" applyFont="1" applyBorder="1" applyAlignment="1">
      <alignment horizontal="center" vertical="top" wrapText="1"/>
    </xf>
    <xf numFmtId="0" fontId="15" fillId="0" borderId="4" xfId="0" applyFont="1" applyBorder="1" applyAlignment="1">
      <alignment horizontal="center" vertical="top" wrapText="1"/>
    </xf>
    <xf numFmtId="0" fontId="31" fillId="0" borderId="2" xfId="0" applyFont="1" applyBorder="1" applyAlignment="1">
      <alignment horizontal="center" vertical="top" wrapText="1"/>
    </xf>
    <xf numFmtId="0" fontId="31" fillId="0" borderId="3" xfId="0" applyFont="1" applyBorder="1" applyAlignment="1">
      <alignment horizontal="center" vertical="top" wrapText="1"/>
    </xf>
    <xf numFmtId="0" fontId="31" fillId="0" borderId="4" xfId="0" applyFont="1" applyBorder="1" applyAlignment="1">
      <alignment horizontal="center" vertical="top" wrapText="1"/>
    </xf>
    <xf numFmtId="0" fontId="15" fillId="0" borderId="1" xfId="0" applyFont="1" applyBorder="1" applyAlignment="1">
      <alignment horizontal="center" wrapText="1"/>
    </xf>
    <xf numFmtId="0" fontId="14" fillId="0" borderId="5" xfId="0" applyFont="1" applyBorder="1" applyAlignment="1">
      <alignment horizontal="center" vertical="top" wrapText="1"/>
    </xf>
    <xf numFmtId="0" fontId="14" fillId="0" borderId="7" xfId="0" applyFont="1" applyBorder="1" applyAlignment="1">
      <alignment horizontal="center" vertical="top" wrapText="1"/>
    </xf>
    <xf numFmtId="0" fontId="14" fillId="0" borderId="6" xfId="0" applyFont="1" applyBorder="1" applyAlignment="1">
      <alignment horizontal="center" vertical="top" wrapText="1"/>
    </xf>
    <xf numFmtId="0" fontId="14" fillId="0" borderId="1" xfId="0" applyFont="1" applyBorder="1" applyAlignment="1">
      <alignment horizontal="center" vertical="top" wrapText="1"/>
    </xf>
    <xf numFmtId="0" fontId="31" fillId="0" borderId="0" xfId="0" applyFont="1" applyAlignment="1">
      <alignment horizontal="left" vertical="top" wrapText="1"/>
    </xf>
    <xf numFmtId="0" fontId="15" fillId="0" borderId="9"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0" xfId="0" applyFont="1" applyAlignment="1">
      <alignment horizontal="center" vertical="center" wrapText="1"/>
    </xf>
    <xf numFmtId="0" fontId="15" fillId="0" borderId="11" xfId="0" applyFont="1" applyBorder="1" applyAlignment="1">
      <alignment horizontal="center" vertical="center" wrapText="1"/>
    </xf>
    <xf numFmtId="0" fontId="5" fillId="0" borderId="2" xfId="0" applyFon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15" fillId="0" borderId="2" xfId="0" applyFont="1" applyBorder="1" applyAlignment="1">
      <alignment horizontal="center" wrapText="1"/>
    </xf>
    <xf numFmtId="0" fontId="15" fillId="0" borderId="3" xfId="0" applyFont="1" applyBorder="1" applyAlignment="1">
      <alignment horizontal="center" wrapText="1"/>
    </xf>
    <xf numFmtId="0" fontId="15" fillId="0" borderId="4" xfId="0" applyFont="1" applyBorder="1" applyAlignment="1">
      <alignment horizontal="center" wrapText="1"/>
    </xf>
    <xf numFmtId="0" fontId="12" fillId="0" borderId="1" xfId="0" applyFont="1" applyBorder="1" applyAlignment="1">
      <alignment horizontal="center"/>
    </xf>
    <xf numFmtId="0" fontId="8" fillId="0" borderId="5" xfId="0" applyFont="1" applyBorder="1" applyAlignment="1">
      <alignment horizontal="center" vertical="top" wrapText="1"/>
    </xf>
    <xf numFmtId="0" fontId="8" fillId="0" borderId="7" xfId="0" applyFont="1" applyBorder="1" applyAlignment="1">
      <alignment horizontal="center" vertical="top" wrapText="1"/>
    </xf>
    <xf numFmtId="0" fontId="8" fillId="0" borderId="6" xfId="0" applyFont="1" applyBorder="1" applyAlignment="1">
      <alignment horizontal="center" vertical="top" wrapText="1"/>
    </xf>
    <xf numFmtId="0" fontId="5" fillId="0" borderId="9"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Alignment="1">
      <alignment horizontal="center" vertical="center" wrapText="1"/>
    </xf>
    <xf numFmtId="0" fontId="5" fillId="0" borderId="11" xfId="0" applyFont="1"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8" fillId="0" borderId="1" xfId="0" applyFont="1" applyBorder="1" applyAlignment="1">
      <alignment horizontal="center" vertical="top" wrapText="1"/>
    </xf>
    <xf numFmtId="0" fontId="13" fillId="0" borderId="1" xfId="0" applyFont="1" applyBorder="1" applyAlignment="1">
      <alignment horizontal="center" vertical="center" wrapText="1"/>
    </xf>
    <xf numFmtId="0" fontId="12" fillId="0" borderId="1" xfId="0" applyFont="1" applyBorder="1" applyAlignment="1">
      <alignment horizontal="center" vertical="top"/>
    </xf>
    <xf numFmtId="0" fontId="10" fillId="0" borderId="1" xfId="0" applyFont="1" applyBorder="1" applyAlignment="1">
      <alignment horizontal="center" vertical="top"/>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0" fontId="10" fillId="0" borderId="4" xfId="0" applyFont="1" applyBorder="1" applyAlignment="1">
      <alignment horizontal="center" vertical="top" wrapText="1"/>
    </xf>
    <xf numFmtId="0" fontId="6" fillId="0" borderId="0" xfId="0" applyFont="1" applyAlignment="1">
      <alignment horizontal="center" vertical="center" wrapText="1"/>
    </xf>
    <xf numFmtId="0" fontId="12" fillId="0" borderId="2" xfId="0" applyFont="1" applyBorder="1" applyAlignment="1">
      <alignment horizontal="center" wrapText="1"/>
    </xf>
    <xf numFmtId="0" fontId="12" fillId="0" borderId="3" xfId="0" applyFont="1" applyBorder="1" applyAlignment="1">
      <alignment horizontal="center" wrapText="1"/>
    </xf>
    <xf numFmtId="0" fontId="12" fillId="0" borderId="4" xfId="0" applyFont="1" applyBorder="1" applyAlignment="1">
      <alignment horizontal="center" wrapText="1"/>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6" xfId="0" applyFont="1" applyBorder="1" applyAlignment="1">
      <alignment horizontal="center" vertical="center" wrapText="1"/>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0" fillId="0" borderId="5" xfId="0" applyFont="1" applyBorder="1" applyAlignment="1">
      <alignment horizontal="center" vertical="center" wrapText="1"/>
    </xf>
    <xf numFmtId="0" fontId="30" fillId="0" borderId="6" xfId="0" applyFont="1" applyBorder="1" applyAlignment="1">
      <alignment horizontal="center" vertical="center" wrapText="1"/>
    </xf>
    <xf numFmtId="4" fontId="13" fillId="2" borderId="5" xfId="0" applyNumberFormat="1" applyFont="1" applyFill="1" applyBorder="1" applyAlignment="1">
      <alignment horizontal="center" vertical="center"/>
    </xf>
    <xf numFmtId="4" fontId="13" fillId="2" borderId="6" xfId="0" applyNumberFormat="1" applyFont="1" applyFill="1" applyBorder="1" applyAlignment="1">
      <alignment horizontal="center" vertical="center"/>
    </xf>
    <xf numFmtId="0" fontId="29" fillId="0" borderId="5" xfId="0" applyFont="1" applyBorder="1" applyAlignment="1">
      <alignment horizontal="center" vertical="center" wrapText="1"/>
    </xf>
    <xf numFmtId="0" fontId="29" fillId="0" borderId="6" xfId="0" applyFont="1" applyBorder="1" applyAlignment="1">
      <alignment horizontal="center" vertical="center" wrapText="1"/>
    </xf>
    <xf numFmtId="4" fontId="10" fillId="0" borderId="5" xfId="0" applyNumberFormat="1" applyFont="1" applyBorder="1" applyAlignment="1">
      <alignment horizontal="center" vertical="center"/>
    </xf>
    <xf numFmtId="4" fontId="10" fillId="0" borderId="6" xfId="0" applyNumberFormat="1" applyFont="1" applyBorder="1" applyAlignment="1">
      <alignment horizontal="center"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12" fillId="0" borderId="2" xfId="0" applyFont="1" applyBorder="1" applyAlignment="1">
      <alignment horizontal="center"/>
    </xf>
    <xf numFmtId="0" fontId="12" fillId="0" borderId="3" xfId="0" applyFont="1" applyBorder="1" applyAlignment="1">
      <alignment horizontal="center"/>
    </xf>
    <xf numFmtId="0" fontId="12" fillId="0" borderId="4" xfId="0" applyFont="1" applyBorder="1" applyAlignment="1">
      <alignment horizontal="center"/>
    </xf>
    <xf numFmtId="0" fontId="5" fillId="0" borderId="9" xfId="0" applyFont="1" applyBorder="1" applyAlignment="1">
      <alignment horizontal="center"/>
    </xf>
    <xf numFmtId="0" fontId="0" fillId="0" borderId="8" xfId="0" applyBorder="1" applyAlignment="1">
      <alignment horizontal="center"/>
    </xf>
    <xf numFmtId="0" fontId="0" fillId="0" borderId="10" xfId="0" applyBorder="1" applyAlignment="1">
      <alignment horizontal="center"/>
    </xf>
    <xf numFmtId="0" fontId="5" fillId="0" borderId="0" xfId="0" applyFont="1" applyAlignment="1">
      <alignment horizontal="center"/>
    </xf>
    <xf numFmtId="0" fontId="0" fillId="0" borderId="0" xfId="0" applyAlignment="1">
      <alignment horizontal="center"/>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1" fillId="0" borderId="0" xfId="0" applyFont="1" applyAlignment="1">
      <alignment horizontal="center" vertical="top"/>
    </xf>
    <xf numFmtId="0" fontId="22" fillId="0" borderId="1" xfId="0" applyFont="1" applyBorder="1" applyAlignment="1">
      <alignment horizontal="center" vertical="center"/>
    </xf>
    <xf numFmtId="0" fontId="23" fillId="0" borderId="1" xfId="0" applyFont="1" applyBorder="1" applyAlignment="1">
      <alignment horizontal="center" vertical="center"/>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6" fillId="0" borderId="1" xfId="0" applyFont="1" applyBorder="1" applyAlignment="1">
      <alignment horizontal="center" vertical="center" wrapText="1"/>
    </xf>
    <xf numFmtId="0" fontId="25" fillId="0" borderId="1" xfId="0" applyFont="1" applyBorder="1" applyAlignment="1">
      <alignment horizontal="left" vertical="center" wrapText="1"/>
    </xf>
    <xf numFmtId="0" fontId="25" fillId="2" borderId="2" xfId="0" applyFont="1" applyFill="1" applyBorder="1" applyAlignment="1">
      <alignment vertical="center" wrapText="1"/>
    </xf>
    <xf numFmtId="0" fontId="25" fillId="2" borderId="3" xfId="0" applyFont="1" applyFill="1" applyBorder="1" applyAlignment="1">
      <alignment vertical="center" wrapText="1"/>
    </xf>
    <xf numFmtId="0" fontId="25" fillId="2" borderId="4" xfId="0" applyFont="1" applyFill="1" applyBorder="1" applyAlignment="1">
      <alignment vertical="center" wrapText="1"/>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1" xfId="0" applyFont="1" applyBorder="1" applyAlignment="1">
      <alignment horizontal="left" vertical="center" wrapText="1"/>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9" xfId="0" applyFont="1" applyBorder="1" applyAlignment="1">
      <alignment horizontal="left" vertical="center" wrapText="1"/>
    </xf>
    <xf numFmtId="0" fontId="1" fillId="0" borderId="8" xfId="0" applyFont="1" applyBorder="1" applyAlignment="1">
      <alignment horizontal="left" vertical="center" wrapText="1"/>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5" fillId="2" borderId="2" xfId="0" applyFont="1" applyFill="1" applyBorder="1" applyAlignment="1">
      <alignment horizontal="left" vertical="center"/>
    </xf>
    <xf numFmtId="0" fontId="25" fillId="2" borderId="3" xfId="0" applyFont="1" applyFill="1" applyBorder="1" applyAlignment="1">
      <alignment horizontal="left" vertical="center"/>
    </xf>
    <xf numFmtId="0" fontId="25" fillId="2" borderId="4" xfId="0" applyFont="1" applyFill="1" applyBorder="1" applyAlignment="1">
      <alignment horizontal="left" vertical="center"/>
    </xf>
    <xf numFmtId="0" fontId="26" fillId="2" borderId="1" xfId="0" applyFont="1" applyFill="1" applyBorder="1" applyAlignment="1">
      <alignment horizontal="left" vertical="center"/>
    </xf>
    <xf numFmtId="0" fontId="26" fillId="0" borderId="1" xfId="0" applyFont="1" applyBorder="1" applyAlignment="1">
      <alignment horizontal="left" vertical="center"/>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5" fillId="2" borderId="1" xfId="0" applyFont="1" applyFill="1" applyBorder="1" applyAlignment="1">
      <alignment horizontal="left" vertical="center" wrapText="1"/>
    </xf>
    <xf numFmtId="0" fontId="25" fillId="2" borderId="2"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25" fillId="2" borderId="4" xfId="0" applyFont="1" applyFill="1" applyBorder="1" applyAlignment="1">
      <alignment horizontal="left" vertical="center" wrapText="1"/>
    </xf>
    <xf numFmtId="0" fontId="21" fillId="2" borderId="2" xfId="0" applyFont="1" applyFill="1" applyBorder="1" applyAlignment="1">
      <alignment horizontal="center" vertical="center"/>
    </xf>
    <xf numFmtId="0" fontId="21" fillId="2" borderId="3" xfId="0" applyFont="1" applyFill="1" applyBorder="1" applyAlignment="1">
      <alignment horizontal="center" vertical="center"/>
    </xf>
    <xf numFmtId="0" fontId="21" fillId="2" borderId="4"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3" xfId="0" applyFont="1" applyFill="1" applyBorder="1" applyAlignment="1">
      <alignment horizontal="center" vertical="center"/>
    </xf>
    <xf numFmtId="0" fontId="25" fillId="2" borderId="4" xfId="0" applyFont="1" applyFill="1" applyBorder="1" applyAlignment="1">
      <alignment horizontal="center" vertical="center"/>
    </xf>
    <xf numFmtId="0" fontId="25" fillId="2" borderId="2"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7" fillId="0" borderId="4" xfId="0" applyFont="1" applyBorder="1" applyAlignment="1">
      <alignment horizontal="left" vertical="center"/>
    </xf>
    <xf numFmtId="165" fontId="3" fillId="0" borderId="1" xfId="1" applyFont="1" applyBorder="1" applyAlignment="1">
      <alignment horizontal="center" vertical="top" wrapText="1"/>
    </xf>
    <xf numFmtId="0" fontId="3" fillId="0" borderId="1" xfId="0" applyFont="1" applyBorder="1" applyAlignment="1">
      <alignment horizontal="center" vertical="top" wrapText="1"/>
    </xf>
    <xf numFmtId="0" fontId="2" fillId="0" borderId="1" xfId="0" applyFont="1" applyBorder="1" applyAlignment="1">
      <alignment horizontal="left" vertical="top" wrapText="1"/>
    </xf>
  </cellXfs>
  <cellStyles count="4">
    <cellStyle name="Денежный" xfId="3" builtinId="4"/>
    <cellStyle name="Обычный" xfId="0" builtinId="0"/>
    <cellStyle name="Процентный" xfId="2" builtinId="5"/>
    <cellStyle name="Финансовы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3"/>
  <sheetViews>
    <sheetView view="pageBreakPreview" zoomScaleNormal="100" zoomScaleSheetLayoutView="100" workbookViewId="0">
      <selection activeCell="K1" sqref="K1:M1"/>
    </sheetView>
  </sheetViews>
  <sheetFormatPr defaultRowHeight="15" x14ac:dyDescent="0.25"/>
  <cols>
    <col min="1" max="2" width="5.7109375" customWidth="1"/>
    <col min="3" max="3" width="20.140625" customWidth="1"/>
    <col min="4" max="4" width="5" customWidth="1"/>
    <col min="5" max="5" width="8.42578125" customWidth="1"/>
    <col min="6" max="6" width="11.28515625" customWidth="1"/>
    <col min="7" max="7" width="12.85546875" customWidth="1"/>
    <col min="8" max="8" width="13.140625" customWidth="1"/>
    <col min="9" max="9" width="10.5703125" customWidth="1"/>
    <col min="10" max="10" width="9" customWidth="1"/>
    <col min="11" max="11" width="9.7109375" customWidth="1"/>
    <col min="12" max="12" width="10.5703125" customWidth="1"/>
    <col min="13" max="13" width="11.42578125" customWidth="1"/>
    <col min="14" max="14" width="13.42578125" bestFit="1" customWidth="1"/>
    <col min="16" max="16" width="14.42578125" bestFit="1" customWidth="1"/>
  </cols>
  <sheetData>
    <row r="1" spans="1:16" ht="47.25" customHeight="1" x14ac:dyDescent="0.25">
      <c r="A1" s="75"/>
      <c r="B1" s="75"/>
      <c r="C1" s="75"/>
      <c r="D1" s="75"/>
      <c r="E1" s="75"/>
      <c r="F1" s="76"/>
      <c r="G1" s="75"/>
      <c r="H1" s="75"/>
      <c r="I1" s="75"/>
      <c r="J1" s="75"/>
      <c r="K1" s="202" t="s">
        <v>430</v>
      </c>
      <c r="L1" s="202"/>
      <c r="M1" s="202"/>
    </row>
    <row r="2" spans="1:16" ht="42" customHeight="1" x14ac:dyDescent="0.25">
      <c r="A2" s="207" t="s">
        <v>242</v>
      </c>
      <c r="B2" s="207"/>
      <c r="C2" s="207"/>
      <c r="D2" s="207"/>
      <c r="E2" s="207"/>
      <c r="F2" s="207"/>
      <c r="G2" s="207"/>
      <c r="H2" s="207"/>
      <c r="I2" s="207"/>
      <c r="J2" s="207"/>
      <c r="K2" s="207"/>
      <c r="L2" s="207"/>
      <c r="M2" s="207"/>
    </row>
    <row r="3" spans="1:16" ht="31.5" customHeight="1" x14ac:dyDescent="0.25">
      <c r="A3" s="198" t="s">
        <v>20</v>
      </c>
      <c r="B3" s="198" t="s">
        <v>13</v>
      </c>
      <c r="C3" s="198" t="s">
        <v>14</v>
      </c>
      <c r="D3" s="198" t="s">
        <v>15</v>
      </c>
      <c r="E3" s="198" t="s">
        <v>16</v>
      </c>
      <c r="F3" s="198" t="s">
        <v>17</v>
      </c>
      <c r="G3" s="198" t="s">
        <v>18</v>
      </c>
      <c r="H3" s="191" t="s">
        <v>251</v>
      </c>
      <c r="I3" s="192"/>
      <c r="J3" s="192"/>
      <c r="K3" s="192"/>
      <c r="L3" s="193"/>
      <c r="M3" s="201" t="s">
        <v>19</v>
      </c>
      <c r="P3" s="115"/>
    </row>
    <row r="4" spans="1:16" ht="27" customHeight="1" x14ac:dyDescent="0.25">
      <c r="A4" s="199"/>
      <c r="B4" s="199"/>
      <c r="C4" s="199"/>
      <c r="D4" s="199"/>
      <c r="E4" s="199"/>
      <c r="F4" s="199"/>
      <c r="G4" s="199"/>
      <c r="H4" s="5" t="s">
        <v>2</v>
      </c>
      <c r="I4" s="5" t="s">
        <v>3</v>
      </c>
      <c r="J4" s="5" t="s">
        <v>4</v>
      </c>
      <c r="K4" s="35" t="s">
        <v>126</v>
      </c>
      <c r="L4" s="5" t="s">
        <v>38</v>
      </c>
      <c r="M4" s="201"/>
    </row>
    <row r="5" spans="1:16" x14ac:dyDescent="0.25">
      <c r="A5" s="200"/>
      <c r="B5" s="200"/>
      <c r="C5" s="200"/>
      <c r="D5" s="200"/>
      <c r="E5" s="200"/>
      <c r="F5" s="200"/>
      <c r="G5" s="200"/>
      <c r="H5" s="6" t="s">
        <v>12</v>
      </c>
      <c r="I5" s="6" t="s">
        <v>12</v>
      </c>
      <c r="J5" s="6" t="s">
        <v>12</v>
      </c>
      <c r="K5" s="6" t="s">
        <v>12</v>
      </c>
      <c r="L5" s="6" t="s">
        <v>12</v>
      </c>
      <c r="M5" s="201"/>
    </row>
    <row r="6" spans="1:16" ht="17.25" customHeight="1" x14ac:dyDescent="0.25">
      <c r="A6" s="212" t="s">
        <v>21</v>
      </c>
      <c r="B6" s="213"/>
      <c r="C6" s="213"/>
      <c r="D6" s="213"/>
      <c r="E6" s="213"/>
      <c r="F6" s="213"/>
      <c r="G6" s="213"/>
      <c r="H6" s="213"/>
      <c r="I6" s="213"/>
      <c r="J6" s="213"/>
      <c r="K6" s="213"/>
      <c r="L6" s="213"/>
      <c r="M6" s="214"/>
    </row>
    <row r="7" spans="1:16" ht="184.5" customHeight="1" x14ac:dyDescent="0.25">
      <c r="A7" s="92" t="s">
        <v>23</v>
      </c>
      <c r="B7" s="93"/>
      <c r="C7" s="77" t="s">
        <v>252</v>
      </c>
      <c r="D7" s="77" t="s">
        <v>238</v>
      </c>
      <c r="E7" s="77" t="s">
        <v>246</v>
      </c>
      <c r="F7" s="77" t="s">
        <v>43</v>
      </c>
      <c r="G7" s="78" t="s">
        <v>36</v>
      </c>
      <c r="H7" s="170">
        <v>0</v>
      </c>
      <c r="I7" s="170">
        <v>0</v>
      </c>
      <c r="J7" s="170">
        <v>0</v>
      </c>
      <c r="K7" s="170">
        <v>0</v>
      </c>
      <c r="L7" s="170">
        <f>H7+I7+J7+K7</f>
        <v>0</v>
      </c>
      <c r="M7" s="77" t="s">
        <v>25</v>
      </c>
    </row>
    <row r="8" spans="1:16" ht="93" customHeight="1" x14ac:dyDescent="0.25">
      <c r="A8" s="94" t="s">
        <v>24</v>
      </c>
      <c r="B8" s="95"/>
      <c r="C8" s="77" t="s">
        <v>28</v>
      </c>
      <c r="D8" s="77" t="s">
        <v>238</v>
      </c>
      <c r="E8" s="77" t="s">
        <v>246</v>
      </c>
      <c r="F8" s="77" t="s">
        <v>43</v>
      </c>
      <c r="G8" s="78" t="s">
        <v>36</v>
      </c>
      <c r="H8" s="171">
        <v>129581</v>
      </c>
      <c r="I8" s="170">
        <v>0</v>
      </c>
      <c r="J8" s="170">
        <v>0</v>
      </c>
      <c r="K8" s="170">
        <v>0</v>
      </c>
      <c r="L8" s="170">
        <f t="shared" ref="L8:L12" si="0">H8+I8+J8+K8</f>
        <v>129581</v>
      </c>
      <c r="M8" s="77" t="s">
        <v>26</v>
      </c>
    </row>
    <row r="9" spans="1:16" ht="111.75" customHeight="1" x14ac:dyDescent="0.25">
      <c r="A9" s="191"/>
      <c r="B9" s="192"/>
      <c r="C9" s="192"/>
      <c r="D9" s="192"/>
      <c r="E9" s="193"/>
      <c r="F9" s="77" t="s">
        <v>43</v>
      </c>
      <c r="G9" s="78" t="s">
        <v>259</v>
      </c>
      <c r="H9" s="171">
        <v>1166226</v>
      </c>
      <c r="I9" s="170"/>
      <c r="J9" s="170"/>
      <c r="K9" s="170"/>
      <c r="L9" s="170">
        <f>H9</f>
        <v>1166226</v>
      </c>
      <c r="M9" s="77" t="s">
        <v>26</v>
      </c>
    </row>
    <row r="10" spans="1:16" ht="159.75" customHeight="1" x14ac:dyDescent="0.25">
      <c r="A10" s="94" t="s">
        <v>27</v>
      </c>
      <c r="B10" s="77"/>
      <c r="C10" s="77" t="s">
        <v>30</v>
      </c>
      <c r="D10" s="77" t="s">
        <v>238</v>
      </c>
      <c r="E10" s="77" t="s">
        <v>246</v>
      </c>
      <c r="F10" s="77" t="s">
        <v>43</v>
      </c>
      <c r="G10" s="78" t="s">
        <v>36</v>
      </c>
      <c r="H10" s="171">
        <v>50000</v>
      </c>
      <c r="I10" s="170">
        <v>0</v>
      </c>
      <c r="J10" s="170">
        <v>0</v>
      </c>
      <c r="K10" s="170">
        <v>0</v>
      </c>
      <c r="L10" s="170">
        <f t="shared" si="0"/>
        <v>50000</v>
      </c>
      <c r="M10" s="77" t="s">
        <v>256</v>
      </c>
    </row>
    <row r="11" spans="1:16" ht="81.75" customHeight="1" x14ac:dyDescent="0.25">
      <c r="A11" s="94" t="s">
        <v>29</v>
      </c>
      <c r="B11" s="96"/>
      <c r="C11" s="77" t="s">
        <v>253</v>
      </c>
      <c r="D11" s="77" t="s">
        <v>238</v>
      </c>
      <c r="E11" s="77" t="s">
        <v>127</v>
      </c>
      <c r="F11" s="77" t="s">
        <v>43</v>
      </c>
      <c r="G11" s="78" t="s">
        <v>36</v>
      </c>
      <c r="H11" s="170">
        <f>144000-27600+37000+46130+18500-188000</f>
        <v>30030</v>
      </c>
      <c r="I11" s="170">
        <v>749382</v>
      </c>
      <c r="J11" s="170">
        <v>0</v>
      </c>
      <c r="K11" s="170">
        <v>0</v>
      </c>
      <c r="L11" s="170">
        <f t="shared" si="0"/>
        <v>779412</v>
      </c>
      <c r="M11" s="77" t="s">
        <v>34</v>
      </c>
    </row>
    <row r="12" spans="1:16" ht="124.5" customHeight="1" x14ac:dyDescent="0.25">
      <c r="A12" s="94" t="s">
        <v>31</v>
      </c>
      <c r="B12" s="96"/>
      <c r="C12" s="77" t="s">
        <v>367</v>
      </c>
      <c r="D12" s="77" t="s">
        <v>238</v>
      </c>
      <c r="E12" s="77" t="s">
        <v>127</v>
      </c>
      <c r="F12" s="77" t="s">
        <v>43</v>
      </c>
      <c r="G12" s="78" t="s">
        <v>36</v>
      </c>
      <c r="H12" s="170">
        <f>745680+80400</f>
        <v>826080</v>
      </c>
      <c r="I12" s="170">
        <v>0</v>
      </c>
      <c r="J12" s="170">
        <v>0</v>
      </c>
      <c r="K12" s="170">
        <v>0</v>
      </c>
      <c r="L12" s="170">
        <f t="shared" si="0"/>
        <v>826080</v>
      </c>
      <c r="M12" s="77" t="s">
        <v>35</v>
      </c>
    </row>
    <row r="13" spans="1:16" ht="90" x14ac:dyDescent="0.25">
      <c r="A13" s="94"/>
      <c r="B13" s="96"/>
      <c r="C13" s="77" t="s">
        <v>379</v>
      </c>
      <c r="D13" s="77" t="s">
        <v>238</v>
      </c>
      <c r="E13" s="77" t="s">
        <v>127</v>
      </c>
      <c r="F13" s="77" t="s">
        <v>43</v>
      </c>
      <c r="G13" s="78" t="s">
        <v>36</v>
      </c>
      <c r="H13" s="170">
        <f>1910952+1130940</f>
        <v>3041892</v>
      </c>
      <c r="I13" s="170"/>
      <c r="J13" s="170"/>
      <c r="K13" s="170"/>
      <c r="L13" s="170">
        <f>H13</f>
        <v>3041892</v>
      </c>
      <c r="M13" s="77"/>
    </row>
    <row r="14" spans="1:16" ht="78.75" customHeight="1" x14ac:dyDescent="0.25">
      <c r="A14" s="92" t="s">
        <v>32</v>
      </c>
      <c r="B14" s="96"/>
      <c r="C14" s="12" t="s">
        <v>281</v>
      </c>
      <c r="D14" s="77" t="s">
        <v>238</v>
      </c>
      <c r="E14" s="77" t="s">
        <v>127</v>
      </c>
      <c r="F14" s="77" t="s">
        <v>43</v>
      </c>
      <c r="G14" s="78" t="s">
        <v>36</v>
      </c>
      <c r="H14" s="170">
        <f>150500+313808+165470+160000-121000+90000+112000+150000+80870+400000</f>
        <v>1501648</v>
      </c>
      <c r="I14" s="170">
        <f>1740248+75006</f>
        <v>1815254</v>
      </c>
      <c r="J14" s="170"/>
      <c r="K14" s="170"/>
      <c r="L14" s="170">
        <f>H14</f>
        <v>1501648</v>
      </c>
      <c r="M14" s="77" t="s">
        <v>282</v>
      </c>
    </row>
    <row r="15" spans="1:16" ht="78.75" customHeight="1" x14ac:dyDescent="0.25">
      <c r="A15" s="94" t="s">
        <v>358</v>
      </c>
      <c r="B15" s="96"/>
      <c r="C15" s="12" t="s">
        <v>385</v>
      </c>
      <c r="D15" s="77" t="s">
        <v>238</v>
      </c>
      <c r="E15" s="77" t="s">
        <v>127</v>
      </c>
      <c r="F15" s="77" t="s">
        <v>43</v>
      </c>
      <c r="G15" s="78" t="s">
        <v>36</v>
      </c>
      <c r="H15" s="170">
        <v>152072</v>
      </c>
      <c r="I15" s="170"/>
      <c r="J15" s="170"/>
      <c r="K15" s="170"/>
      <c r="L15" s="170">
        <f>H15</f>
        <v>152072</v>
      </c>
      <c r="M15" s="77" t="s">
        <v>282</v>
      </c>
    </row>
    <row r="16" spans="1:16" ht="78.75" customHeight="1" x14ac:dyDescent="0.25">
      <c r="A16" s="94" t="s">
        <v>384</v>
      </c>
      <c r="B16" s="96"/>
      <c r="C16" s="12" t="s">
        <v>391</v>
      </c>
      <c r="D16" s="77" t="s">
        <v>238</v>
      </c>
      <c r="E16" s="77" t="s">
        <v>127</v>
      </c>
      <c r="F16" s="77" t="s">
        <v>43</v>
      </c>
      <c r="G16" s="78" t="s">
        <v>36</v>
      </c>
      <c r="H16" s="170">
        <v>100000</v>
      </c>
      <c r="I16" s="170"/>
      <c r="J16" s="170"/>
      <c r="K16" s="170"/>
      <c r="L16" s="170">
        <f t="shared" ref="L16:L18" si="1">H16</f>
        <v>100000</v>
      </c>
      <c r="M16" s="77" t="s">
        <v>282</v>
      </c>
    </row>
    <row r="17" spans="1:13" ht="78.75" customHeight="1" x14ac:dyDescent="0.25">
      <c r="A17" s="94" t="s">
        <v>388</v>
      </c>
      <c r="B17" s="96"/>
      <c r="C17" s="12" t="s">
        <v>392</v>
      </c>
      <c r="D17" s="77" t="s">
        <v>238</v>
      </c>
      <c r="E17" s="77" t="s">
        <v>246</v>
      </c>
      <c r="F17" s="77" t="s">
        <v>43</v>
      </c>
      <c r="G17" s="78" t="s">
        <v>36</v>
      </c>
      <c r="H17" s="170">
        <v>70000</v>
      </c>
      <c r="I17" s="170"/>
      <c r="J17" s="170"/>
      <c r="K17" s="170"/>
      <c r="L17" s="170">
        <f t="shared" si="1"/>
        <v>70000</v>
      </c>
      <c r="M17" s="77" t="s">
        <v>282</v>
      </c>
    </row>
    <row r="18" spans="1:13" ht="78.75" customHeight="1" x14ac:dyDescent="0.25">
      <c r="A18" s="94" t="s">
        <v>389</v>
      </c>
      <c r="B18" s="96"/>
      <c r="C18" s="12" t="s">
        <v>393</v>
      </c>
      <c r="D18" s="77" t="s">
        <v>238</v>
      </c>
      <c r="E18" s="77" t="s">
        <v>246</v>
      </c>
      <c r="F18" s="77" t="s">
        <v>43</v>
      </c>
      <c r="G18" s="78" t="s">
        <v>36</v>
      </c>
      <c r="H18" s="170">
        <v>5000</v>
      </c>
      <c r="I18" s="170">
        <v>80271</v>
      </c>
      <c r="J18" s="170"/>
      <c r="K18" s="170"/>
      <c r="L18" s="170">
        <f t="shared" si="1"/>
        <v>5000</v>
      </c>
      <c r="M18" s="77" t="s">
        <v>282</v>
      </c>
    </row>
    <row r="19" spans="1:13" ht="78.75" customHeight="1" x14ac:dyDescent="0.25">
      <c r="A19" s="94" t="s">
        <v>390</v>
      </c>
      <c r="B19" s="96"/>
      <c r="C19" s="12" t="s">
        <v>383</v>
      </c>
      <c r="D19" s="77" t="s">
        <v>238</v>
      </c>
      <c r="E19" s="77" t="s">
        <v>246</v>
      </c>
      <c r="F19" s="77" t="s">
        <v>43</v>
      </c>
      <c r="G19" s="78" t="s">
        <v>36</v>
      </c>
      <c r="H19" s="170">
        <v>198600</v>
      </c>
      <c r="I19" s="170"/>
      <c r="J19" s="170"/>
      <c r="K19" s="170"/>
      <c r="L19" s="170">
        <f>H19</f>
        <v>198600</v>
      </c>
      <c r="M19" s="77" t="s">
        <v>282</v>
      </c>
    </row>
    <row r="20" spans="1:13" ht="78.75" customHeight="1" x14ac:dyDescent="0.25">
      <c r="A20" s="92" t="s">
        <v>404</v>
      </c>
      <c r="B20" s="96"/>
      <c r="C20" s="12" t="s">
        <v>403</v>
      </c>
      <c r="D20" s="77" t="s">
        <v>238</v>
      </c>
      <c r="E20" s="77" t="s">
        <v>246</v>
      </c>
      <c r="F20" s="77" t="s">
        <v>43</v>
      </c>
      <c r="G20" s="78" t="s">
        <v>36</v>
      </c>
      <c r="H20" s="170"/>
      <c r="I20" s="170">
        <f>1502016+6000</f>
        <v>1508016</v>
      </c>
      <c r="J20" s="170"/>
      <c r="K20" s="170"/>
      <c r="L20" s="170">
        <f>H20</f>
        <v>0</v>
      </c>
      <c r="M20" s="77" t="s">
        <v>282</v>
      </c>
    </row>
    <row r="21" spans="1:13" x14ac:dyDescent="0.25">
      <c r="A21" s="197" t="s">
        <v>39</v>
      </c>
      <c r="B21" s="197"/>
      <c r="C21" s="197"/>
      <c r="D21" s="197"/>
      <c r="E21" s="197"/>
      <c r="F21" s="197"/>
      <c r="G21" s="197"/>
      <c r="H21" s="197"/>
      <c r="I21" s="197"/>
      <c r="J21" s="197"/>
      <c r="K21" s="197"/>
      <c r="L21" s="197"/>
      <c r="M21" s="197"/>
    </row>
    <row r="22" spans="1:13" x14ac:dyDescent="0.25">
      <c r="A22" s="198" t="s">
        <v>20</v>
      </c>
      <c r="B22" s="198" t="s">
        <v>13</v>
      </c>
      <c r="C22" s="198" t="s">
        <v>14</v>
      </c>
      <c r="D22" s="198" t="s">
        <v>15</v>
      </c>
      <c r="E22" s="198" t="s">
        <v>16</v>
      </c>
      <c r="F22" s="198" t="s">
        <v>17</v>
      </c>
      <c r="G22" s="198" t="s">
        <v>18</v>
      </c>
      <c r="H22" s="191" t="s">
        <v>11</v>
      </c>
      <c r="I22" s="192"/>
      <c r="J22" s="192"/>
      <c r="K22" s="192"/>
      <c r="L22" s="193"/>
      <c r="M22" s="201" t="s">
        <v>19</v>
      </c>
    </row>
    <row r="23" spans="1:13" x14ac:dyDescent="0.25">
      <c r="A23" s="199"/>
      <c r="B23" s="199"/>
      <c r="C23" s="199"/>
      <c r="D23" s="199"/>
      <c r="E23" s="199"/>
      <c r="F23" s="199"/>
      <c r="G23" s="199"/>
      <c r="H23" s="5" t="s">
        <v>2</v>
      </c>
      <c r="I23" s="5" t="s">
        <v>3</v>
      </c>
      <c r="J23" s="5" t="s">
        <v>4</v>
      </c>
      <c r="K23" s="5" t="s">
        <v>126</v>
      </c>
      <c r="L23" s="5" t="s">
        <v>38</v>
      </c>
      <c r="M23" s="201"/>
    </row>
    <row r="24" spans="1:13" ht="43.5" customHeight="1" x14ac:dyDescent="0.25">
      <c r="A24" s="200"/>
      <c r="B24" s="200"/>
      <c r="C24" s="200"/>
      <c r="D24" s="200"/>
      <c r="E24" s="200"/>
      <c r="F24" s="200"/>
      <c r="G24" s="200"/>
      <c r="H24" s="6" t="s">
        <v>12</v>
      </c>
      <c r="I24" s="6" t="s">
        <v>12</v>
      </c>
      <c r="J24" s="6" t="s">
        <v>12</v>
      </c>
      <c r="K24" s="6" t="s">
        <v>12</v>
      </c>
      <c r="L24" s="6" t="s">
        <v>12</v>
      </c>
      <c r="M24" s="201"/>
    </row>
    <row r="25" spans="1:13" ht="81" customHeight="1" x14ac:dyDescent="0.25">
      <c r="A25" s="94" t="s">
        <v>40</v>
      </c>
      <c r="B25" s="96"/>
      <c r="C25" s="77" t="s">
        <v>41</v>
      </c>
      <c r="D25" s="77" t="s">
        <v>238</v>
      </c>
      <c r="E25" s="77" t="s">
        <v>246</v>
      </c>
      <c r="F25" s="77" t="s">
        <v>43</v>
      </c>
      <c r="G25" s="78" t="s">
        <v>36</v>
      </c>
      <c r="H25" s="171">
        <f>38802+175240</f>
        <v>214042</v>
      </c>
      <c r="I25" s="170">
        <v>0</v>
      </c>
      <c r="J25" s="170">
        <v>0</v>
      </c>
      <c r="K25" s="170">
        <v>0</v>
      </c>
      <c r="L25" s="171">
        <f>H25+I25+J25+K25</f>
        <v>214042</v>
      </c>
      <c r="M25" s="77" t="s">
        <v>42</v>
      </c>
    </row>
    <row r="26" spans="1:13" ht="222.75" customHeight="1" x14ac:dyDescent="0.25">
      <c r="A26" s="94" t="s">
        <v>44</v>
      </c>
      <c r="B26" s="96"/>
      <c r="C26" s="77" t="s">
        <v>45</v>
      </c>
      <c r="D26" s="77" t="s">
        <v>238</v>
      </c>
      <c r="E26" s="77" t="s">
        <v>246</v>
      </c>
      <c r="F26" s="77" t="s">
        <v>43</v>
      </c>
      <c r="G26" s="78" t="s">
        <v>36</v>
      </c>
      <c r="H26" s="170">
        <f>60000+26400</f>
        <v>86400</v>
      </c>
      <c r="I26" s="170">
        <v>0</v>
      </c>
      <c r="J26" s="170">
        <v>0</v>
      </c>
      <c r="K26" s="170">
        <v>0</v>
      </c>
      <c r="L26" s="170">
        <f t="shared" ref="L26:L35" si="2">H26+I26+J26+K26</f>
        <v>86400</v>
      </c>
      <c r="M26" s="77" t="s">
        <v>42</v>
      </c>
    </row>
    <row r="27" spans="1:13" ht="117.75" customHeight="1" x14ac:dyDescent="0.25">
      <c r="A27" s="94" t="s">
        <v>46</v>
      </c>
      <c r="B27" s="80"/>
      <c r="C27" s="130" t="s">
        <v>47</v>
      </c>
      <c r="D27" s="84" t="s">
        <v>238</v>
      </c>
      <c r="E27" s="84" t="s">
        <v>246</v>
      </c>
      <c r="F27" s="84" t="s">
        <v>43</v>
      </c>
      <c r="G27" s="84" t="s">
        <v>36</v>
      </c>
      <c r="H27" s="172">
        <v>0</v>
      </c>
      <c r="I27" s="172">
        <v>0</v>
      </c>
      <c r="J27" s="172">
        <v>0</v>
      </c>
      <c r="K27" s="172">
        <v>0</v>
      </c>
      <c r="L27" s="172">
        <f t="shared" si="2"/>
        <v>0</v>
      </c>
      <c r="M27" s="77" t="s">
        <v>42</v>
      </c>
    </row>
    <row r="28" spans="1:13" ht="104.25" customHeight="1" x14ac:dyDescent="0.25">
      <c r="A28" s="97" t="s">
        <v>48</v>
      </c>
      <c r="B28" s="82"/>
      <c r="C28" s="81" t="s">
        <v>49</v>
      </c>
      <c r="D28" s="77" t="s">
        <v>238</v>
      </c>
      <c r="E28" s="82" t="s">
        <v>127</v>
      </c>
      <c r="F28" s="81" t="s">
        <v>43</v>
      </c>
      <c r="G28" s="83" t="s">
        <v>36</v>
      </c>
      <c r="H28" s="171">
        <f>1450000+385000+160000-1450000</f>
        <v>545000</v>
      </c>
      <c r="I28" s="170">
        <v>0</v>
      </c>
      <c r="J28" s="170">
        <v>0</v>
      </c>
      <c r="K28" s="170">
        <v>0</v>
      </c>
      <c r="L28" s="170">
        <f t="shared" si="2"/>
        <v>545000</v>
      </c>
      <c r="M28" s="77" t="s">
        <v>50</v>
      </c>
    </row>
    <row r="29" spans="1:13" ht="83.25" customHeight="1" x14ac:dyDescent="0.25">
      <c r="A29" s="94" t="s">
        <v>52</v>
      </c>
      <c r="B29" s="96"/>
      <c r="C29" s="77" t="s">
        <v>51</v>
      </c>
      <c r="D29" s="77" t="s">
        <v>238</v>
      </c>
      <c r="E29" s="77" t="s">
        <v>246</v>
      </c>
      <c r="F29" s="77" t="s">
        <v>43</v>
      </c>
      <c r="G29" s="78" t="s">
        <v>36</v>
      </c>
      <c r="H29" s="170">
        <v>0</v>
      </c>
      <c r="I29" s="170">
        <v>0</v>
      </c>
      <c r="J29" s="170">
        <v>0</v>
      </c>
      <c r="K29" s="170">
        <v>0</v>
      </c>
      <c r="L29" s="170">
        <f t="shared" si="2"/>
        <v>0</v>
      </c>
      <c r="M29" s="77" t="s">
        <v>53</v>
      </c>
    </row>
    <row r="30" spans="1:13" ht="82.5" customHeight="1" x14ac:dyDescent="0.25">
      <c r="A30" s="94" t="s">
        <v>54</v>
      </c>
      <c r="B30" s="77"/>
      <c r="C30" s="77" t="s">
        <v>58</v>
      </c>
      <c r="D30" s="77" t="s">
        <v>238</v>
      </c>
      <c r="E30" s="80" t="s">
        <v>127</v>
      </c>
      <c r="F30" s="77" t="s">
        <v>43</v>
      </c>
      <c r="G30" s="78" t="s">
        <v>36</v>
      </c>
      <c r="H30" s="170">
        <v>90000</v>
      </c>
      <c r="I30" s="170">
        <v>0</v>
      </c>
      <c r="J30" s="170">
        <v>0</v>
      </c>
      <c r="K30" s="170">
        <v>0</v>
      </c>
      <c r="L30" s="170">
        <f t="shared" si="2"/>
        <v>90000</v>
      </c>
      <c r="M30" s="77" t="s">
        <v>55</v>
      </c>
    </row>
    <row r="31" spans="1:13" ht="82.5" customHeight="1" x14ac:dyDescent="0.25">
      <c r="A31" s="98" t="s">
        <v>56</v>
      </c>
      <c r="B31" s="85"/>
      <c r="C31" s="130" t="s">
        <v>60</v>
      </c>
      <c r="D31" s="77" t="s">
        <v>238</v>
      </c>
      <c r="E31" s="85" t="s">
        <v>127</v>
      </c>
      <c r="F31" s="84" t="s">
        <v>43</v>
      </c>
      <c r="G31" s="84" t="s">
        <v>36</v>
      </c>
      <c r="H31" s="171">
        <v>42000</v>
      </c>
      <c r="I31" s="171">
        <v>0</v>
      </c>
      <c r="J31" s="171">
        <v>0</v>
      </c>
      <c r="K31" s="171">
        <v>0</v>
      </c>
      <c r="L31" s="171">
        <f t="shared" si="2"/>
        <v>42000</v>
      </c>
      <c r="M31" s="77" t="s">
        <v>63</v>
      </c>
    </row>
    <row r="32" spans="1:13" ht="81.75" customHeight="1" x14ac:dyDescent="0.25">
      <c r="A32" s="98" t="s">
        <v>57</v>
      </c>
      <c r="B32" s="85"/>
      <c r="C32" s="130" t="s">
        <v>59</v>
      </c>
      <c r="D32" s="77" t="s">
        <v>238</v>
      </c>
      <c r="E32" s="85" t="s">
        <v>127</v>
      </c>
      <c r="F32" s="84" t="s">
        <v>43</v>
      </c>
      <c r="G32" s="84" t="s">
        <v>36</v>
      </c>
      <c r="H32" s="170">
        <v>0</v>
      </c>
      <c r="I32" s="170">
        <v>0</v>
      </c>
      <c r="J32" s="170">
        <v>0</v>
      </c>
      <c r="K32" s="170">
        <v>0</v>
      </c>
      <c r="L32" s="170">
        <f t="shared" si="2"/>
        <v>0</v>
      </c>
      <c r="M32" s="77" t="s">
        <v>63</v>
      </c>
    </row>
    <row r="33" spans="1:13" ht="82.5" customHeight="1" x14ac:dyDescent="0.25">
      <c r="A33" s="94" t="s">
        <v>62</v>
      </c>
      <c r="B33" s="77"/>
      <c r="C33" s="77" t="s">
        <v>61</v>
      </c>
      <c r="D33" s="77" t="s">
        <v>238</v>
      </c>
      <c r="E33" s="85" t="s">
        <v>127</v>
      </c>
      <c r="F33" s="84" t="s">
        <v>43</v>
      </c>
      <c r="G33" s="84" t="s">
        <v>36</v>
      </c>
      <c r="H33" s="170">
        <v>0</v>
      </c>
      <c r="I33" s="170">
        <v>0</v>
      </c>
      <c r="J33" s="170">
        <v>0</v>
      </c>
      <c r="K33" s="170">
        <v>0</v>
      </c>
      <c r="L33" s="170">
        <f t="shared" si="2"/>
        <v>0</v>
      </c>
      <c r="M33" s="84" t="s">
        <v>55</v>
      </c>
    </row>
    <row r="34" spans="1:13" ht="81" customHeight="1" x14ac:dyDescent="0.25">
      <c r="A34" s="94" t="s">
        <v>64</v>
      </c>
      <c r="B34" s="77"/>
      <c r="C34" s="77" t="s">
        <v>65</v>
      </c>
      <c r="D34" s="77" t="s">
        <v>238</v>
      </c>
      <c r="E34" s="85" t="s">
        <v>127</v>
      </c>
      <c r="F34" s="84" t="s">
        <v>43</v>
      </c>
      <c r="G34" s="84" t="s">
        <v>36</v>
      </c>
      <c r="H34" s="170">
        <v>297921</v>
      </c>
      <c r="I34" s="170">
        <v>0</v>
      </c>
      <c r="J34" s="170">
        <v>0</v>
      </c>
      <c r="K34" s="170">
        <v>0</v>
      </c>
      <c r="L34" s="170">
        <f t="shared" si="2"/>
        <v>297921</v>
      </c>
      <c r="M34" s="84" t="s">
        <v>55</v>
      </c>
    </row>
    <row r="35" spans="1:13" ht="81.75" customHeight="1" x14ac:dyDescent="0.25">
      <c r="A35" s="99" t="s">
        <v>67</v>
      </c>
      <c r="B35" s="95"/>
      <c r="C35" s="77" t="s">
        <v>66</v>
      </c>
      <c r="D35" s="77" t="s">
        <v>238</v>
      </c>
      <c r="E35" s="77" t="s">
        <v>246</v>
      </c>
      <c r="F35" s="84" t="s">
        <v>43</v>
      </c>
      <c r="G35" s="84" t="s">
        <v>36</v>
      </c>
      <c r="H35" s="170">
        <v>0</v>
      </c>
      <c r="I35" s="170">
        <v>0</v>
      </c>
      <c r="J35" s="170">
        <v>0</v>
      </c>
      <c r="K35" s="170">
        <v>0</v>
      </c>
      <c r="L35" s="170">
        <f t="shared" si="2"/>
        <v>0</v>
      </c>
      <c r="M35" s="84" t="s">
        <v>55</v>
      </c>
    </row>
    <row r="36" spans="1:13" x14ac:dyDescent="0.25">
      <c r="A36" s="197" t="s">
        <v>68</v>
      </c>
      <c r="B36" s="197"/>
      <c r="C36" s="197"/>
      <c r="D36" s="197"/>
      <c r="E36" s="197"/>
      <c r="F36" s="197"/>
      <c r="G36" s="197"/>
      <c r="H36" s="197"/>
      <c r="I36" s="197"/>
      <c r="J36" s="197"/>
      <c r="K36" s="197"/>
      <c r="L36" s="197"/>
      <c r="M36" s="197"/>
    </row>
    <row r="37" spans="1:13" ht="126.75" customHeight="1" x14ac:dyDescent="0.25">
      <c r="A37" s="97" t="s">
        <v>69</v>
      </c>
      <c r="B37" s="81"/>
      <c r="C37" s="81" t="s">
        <v>77</v>
      </c>
      <c r="D37" s="77" t="s">
        <v>238</v>
      </c>
      <c r="E37" s="77" t="s">
        <v>246</v>
      </c>
      <c r="F37" s="86" t="s">
        <v>43</v>
      </c>
      <c r="G37" s="86" t="s">
        <v>36</v>
      </c>
      <c r="H37" s="170">
        <v>122000</v>
      </c>
      <c r="I37" s="170">
        <v>0</v>
      </c>
      <c r="J37" s="170">
        <v>0</v>
      </c>
      <c r="K37" s="170">
        <v>0</v>
      </c>
      <c r="L37" s="170">
        <f>H37+I37+J37+K37</f>
        <v>122000</v>
      </c>
      <c r="M37" s="77" t="s">
        <v>78</v>
      </c>
    </row>
    <row r="38" spans="1:13" ht="114" customHeight="1" x14ac:dyDescent="0.25">
      <c r="A38" s="94" t="s">
        <v>79</v>
      </c>
      <c r="B38" s="95"/>
      <c r="C38" s="77" t="s">
        <v>80</v>
      </c>
      <c r="D38" s="77" t="s">
        <v>238</v>
      </c>
      <c r="E38" s="77" t="s">
        <v>246</v>
      </c>
      <c r="F38" s="84" t="s">
        <v>43</v>
      </c>
      <c r="G38" s="84" t="s">
        <v>36</v>
      </c>
      <c r="H38" s="170">
        <v>0</v>
      </c>
      <c r="I38" s="170">
        <v>0</v>
      </c>
      <c r="J38" s="170">
        <v>0</v>
      </c>
      <c r="K38" s="170">
        <v>0</v>
      </c>
      <c r="L38" s="170">
        <f t="shared" ref="L38:L43" si="3">H38+I38+J38+K38</f>
        <v>0</v>
      </c>
      <c r="M38" s="77" t="s">
        <v>81</v>
      </c>
    </row>
    <row r="39" spans="1:13" ht="108.75" customHeight="1" x14ac:dyDescent="0.25">
      <c r="A39" s="94" t="s">
        <v>70</v>
      </c>
      <c r="B39" s="77"/>
      <c r="C39" s="77" t="s">
        <v>82</v>
      </c>
      <c r="D39" s="77" t="s">
        <v>238</v>
      </c>
      <c r="E39" s="77" t="s">
        <v>246</v>
      </c>
      <c r="F39" s="84" t="s">
        <v>43</v>
      </c>
      <c r="G39" s="84" t="s">
        <v>36</v>
      </c>
      <c r="H39" s="170">
        <v>0</v>
      </c>
      <c r="I39" s="170">
        <v>0</v>
      </c>
      <c r="J39" s="170">
        <v>0</v>
      </c>
      <c r="K39" s="170">
        <v>0</v>
      </c>
      <c r="L39" s="170">
        <f t="shared" si="3"/>
        <v>0</v>
      </c>
      <c r="M39" s="77" t="s">
        <v>84</v>
      </c>
    </row>
    <row r="40" spans="1:13" ht="123.75" x14ac:dyDescent="0.25">
      <c r="A40" s="94" t="s">
        <v>71</v>
      </c>
      <c r="B40" s="96"/>
      <c r="C40" s="77" t="s">
        <v>83</v>
      </c>
      <c r="D40" s="77" t="s">
        <v>238</v>
      </c>
      <c r="E40" s="77" t="s">
        <v>246</v>
      </c>
      <c r="F40" s="84" t="s">
        <v>43</v>
      </c>
      <c r="G40" s="84" t="s">
        <v>36</v>
      </c>
      <c r="H40" s="170">
        <f>69979-16436</f>
        <v>53543</v>
      </c>
      <c r="I40" s="170">
        <v>0</v>
      </c>
      <c r="J40" s="170">
        <v>0</v>
      </c>
      <c r="K40" s="170">
        <v>0</v>
      </c>
      <c r="L40" s="170">
        <f t="shared" si="3"/>
        <v>53543</v>
      </c>
      <c r="M40" s="77" t="s">
        <v>84</v>
      </c>
    </row>
    <row r="41" spans="1:13" ht="123.75" x14ac:dyDescent="0.25">
      <c r="A41" s="94" t="s">
        <v>72</v>
      </c>
      <c r="B41" s="95"/>
      <c r="C41" s="77" t="s">
        <v>73</v>
      </c>
      <c r="D41" s="77" t="s">
        <v>238</v>
      </c>
      <c r="E41" s="77" t="s">
        <v>246</v>
      </c>
      <c r="F41" s="84" t="s">
        <v>43</v>
      </c>
      <c r="G41" s="84" t="s">
        <v>36</v>
      </c>
      <c r="H41" s="170">
        <v>0</v>
      </c>
      <c r="I41" s="170">
        <v>0</v>
      </c>
      <c r="J41" s="170">
        <v>0</v>
      </c>
      <c r="K41" s="170">
        <v>0</v>
      </c>
      <c r="L41" s="170">
        <f t="shared" si="3"/>
        <v>0</v>
      </c>
      <c r="M41" s="77" t="s">
        <v>84</v>
      </c>
    </row>
    <row r="42" spans="1:13" ht="68.25" customHeight="1" x14ac:dyDescent="0.25">
      <c r="A42" s="94" t="s">
        <v>74</v>
      </c>
      <c r="B42" s="95"/>
      <c r="C42" s="77" t="s">
        <v>86</v>
      </c>
      <c r="D42" s="77" t="s">
        <v>238</v>
      </c>
      <c r="E42" s="77" t="s">
        <v>246</v>
      </c>
      <c r="F42" s="84" t="s">
        <v>43</v>
      </c>
      <c r="G42" s="84" t="s">
        <v>36</v>
      </c>
      <c r="H42" s="170">
        <v>0</v>
      </c>
      <c r="I42" s="170">
        <v>0</v>
      </c>
      <c r="J42" s="170">
        <v>0</v>
      </c>
      <c r="K42" s="170">
        <v>0</v>
      </c>
      <c r="L42" s="170">
        <f t="shared" si="3"/>
        <v>0</v>
      </c>
      <c r="M42" s="87"/>
    </row>
    <row r="43" spans="1:13" ht="81" customHeight="1" x14ac:dyDescent="0.25">
      <c r="A43" s="94" t="s">
        <v>76</v>
      </c>
      <c r="B43" s="95"/>
      <c r="C43" s="77" t="s">
        <v>137</v>
      </c>
      <c r="D43" s="77" t="s">
        <v>238</v>
      </c>
      <c r="E43" s="77" t="s">
        <v>246</v>
      </c>
      <c r="F43" s="84" t="s">
        <v>43</v>
      </c>
      <c r="G43" s="84" t="s">
        <v>36</v>
      </c>
      <c r="H43" s="170">
        <v>0</v>
      </c>
      <c r="I43" s="170">
        <v>0</v>
      </c>
      <c r="J43" s="170">
        <v>0</v>
      </c>
      <c r="K43" s="170">
        <v>0</v>
      </c>
      <c r="L43" s="170">
        <f t="shared" si="3"/>
        <v>0</v>
      </c>
      <c r="M43" s="77"/>
    </row>
    <row r="44" spans="1:13" x14ac:dyDescent="0.25">
      <c r="A44" s="190" t="s">
        <v>89</v>
      </c>
      <c r="B44" s="190"/>
      <c r="C44" s="190"/>
      <c r="D44" s="190"/>
      <c r="E44" s="190"/>
      <c r="F44" s="190"/>
      <c r="G44" s="190"/>
      <c r="H44" s="190"/>
      <c r="I44" s="190"/>
      <c r="J44" s="190"/>
      <c r="K44" s="190"/>
      <c r="L44" s="190"/>
      <c r="M44" s="190"/>
    </row>
    <row r="45" spans="1:13" ht="69" customHeight="1" x14ac:dyDescent="0.25">
      <c r="A45" s="94" t="s">
        <v>90</v>
      </c>
      <c r="B45" s="80"/>
      <c r="C45" s="77" t="s">
        <v>91</v>
      </c>
      <c r="D45" s="77" t="s">
        <v>238</v>
      </c>
      <c r="E45" s="77" t="s">
        <v>246</v>
      </c>
      <c r="F45" s="84" t="s">
        <v>43</v>
      </c>
      <c r="G45" s="84" t="s">
        <v>36</v>
      </c>
      <c r="H45" s="170">
        <v>0</v>
      </c>
      <c r="I45" s="170">
        <v>0</v>
      </c>
      <c r="J45" s="170">
        <v>0</v>
      </c>
      <c r="K45" s="170">
        <v>0</v>
      </c>
      <c r="L45" s="170">
        <f>H45+I45+J45+K45</f>
        <v>0</v>
      </c>
      <c r="M45" s="77" t="s">
        <v>98</v>
      </c>
    </row>
    <row r="46" spans="1:13" s="7" customFormat="1" ht="90.75" customHeight="1" x14ac:dyDescent="0.25">
      <c r="A46" s="94" t="s">
        <v>93</v>
      </c>
      <c r="B46" s="80"/>
      <c r="C46" s="77" t="s">
        <v>92</v>
      </c>
      <c r="D46" s="77" t="s">
        <v>238</v>
      </c>
      <c r="E46" s="77" t="s">
        <v>246</v>
      </c>
      <c r="F46" s="84" t="s">
        <v>43</v>
      </c>
      <c r="G46" s="84" t="s">
        <v>36</v>
      </c>
      <c r="H46" s="170">
        <v>0</v>
      </c>
      <c r="I46" s="170">
        <v>0</v>
      </c>
      <c r="J46" s="170">
        <v>0</v>
      </c>
      <c r="K46" s="170">
        <v>0</v>
      </c>
      <c r="L46" s="170">
        <f t="shared" ref="L46:L49" si="4">H46+I46+J46+K46</f>
        <v>0</v>
      </c>
      <c r="M46" s="77" t="s">
        <v>99</v>
      </c>
    </row>
    <row r="47" spans="1:13" ht="80.25" customHeight="1" x14ac:dyDescent="0.25">
      <c r="A47" s="94" t="s">
        <v>94</v>
      </c>
      <c r="B47" s="80"/>
      <c r="C47" s="77" t="s">
        <v>240</v>
      </c>
      <c r="D47" s="77" t="s">
        <v>238</v>
      </c>
      <c r="E47" s="77" t="s">
        <v>246</v>
      </c>
      <c r="F47" s="84" t="s">
        <v>43</v>
      </c>
      <c r="G47" s="84" t="s">
        <v>36</v>
      </c>
      <c r="H47" s="170">
        <v>300000</v>
      </c>
      <c r="I47" s="170">
        <v>306000</v>
      </c>
      <c r="J47" s="170">
        <v>0</v>
      </c>
      <c r="K47" s="170">
        <v>0</v>
      </c>
      <c r="L47" s="170">
        <f t="shared" si="4"/>
        <v>606000</v>
      </c>
      <c r="M47" s="77" t="s">
        <v>101</v>
      </c>
    </row>
    <row r="48" spans="1:13" ht="108" customHeight="1" x14ac:dyDescent="0.25">
      <c r="A48" s="94" t="s">
        <v>95</v>
      </c>
      <c r="B48" s="77"/>
      <c r="C48" s="88" t="s">
        <v>134</v>
      </c>
      <c r="D48" s="77" t="s">
        <v>238</v>
      </c>
      <c r="E48" s="84" t="s">
        <v>246</v>
      </c>
      <c r="F48" s="84" t="s">
        <v>43</v>
      </c>
      <c r="G48" s="84" t="s">
        <v>36</v>
      </c>
      <c r="H48" s="170">
        <v>0</v>
      </c>
      <c r="I48" s="170">
        <v>0</v>
      </c>
      <c r="J48" s="170">
        <v>0</v>
      </c>
      <c r="K48" s="170">
        <v>0</v>
      </c>
      <c r="L48" s="170">
        <f t="shared" si="4"/>
        <v>0</v>
      </c>
      <c r="M48" s="77" t="s">
        <v>97</v>
      </c>
    </row>
    <row r="49" spans="1:16" ht="81" customHeight="1" x14ac:dyDescent="0.25">
      <c r="A49" s="94" t="s">
        <v>96</v>
      </c>
      <c r="B49" s="77"/>
      <c r="C49" s="78" t="s">
        <v>102</v>
      </c>
      <c r="D49" s="77" t="s">
        <v>238</v>
      </c>
      <c r="E49" s="77" t="s">
        <v>246</v>
      </c>
      <c r="F49" s="84" t="s">
        <v>43</v>
      </c>
      <c r="G49" s="84" t="s">
        <v>36</v>
      </c>
      <c r="H49" s="170">
        <f>100000+9000</f>
        <v>109000</v>
      </c>
      <c r="I49" s="170">
        <v>140680</v>
      </c>
      <c r="J49" s="170">
        <v>0</v>
      </c>
      <c r="K49" s="170">
        <v>0</v>
      </c>
      <c r="L49" s="170">
        <f t="shared" si="4"/>
        <v>249680</v>
      </c>
      <c r="M49" s="84" t="s">
        <v>55</v>
      </c>
    </row>
    <row r="50" spans="1:16" x14ac:dyDescent="0.25">
      <c r="A50" s="190" t="s">
        <v>103</v>
      </c>
      <c r="B50" s="190"/>
      <c r="C50" s="190"/>
      <c r="D50" s="190"/>
      <c r="E50" s="190"/>
      <c r="F50" s="190"/>
      <c r="G50" s="190"/>
      <c r="H50" s="190"/>
      <c r="I50" s="190"/>
      <c r="J50" s="190"/>
      <c r="K50" s="190"/>
      <c r="L50" s="190"/>
      <c r="M50" s="190"/>
    </row>
    <row r="51" spans="1:16" ht="204.75" customHeight="1" x14ac:dyDescent="0.25">
      <c r="A51" s="77" t="s">
        <v>106</v>
      </c>
      <c r="B51" s="95"/>
      <c r="C51" s="77" t="s">
        <v>104</v>
      </c>
      <c r="D51" s="77" t="s">
        <v>238</v>
      </c>
      <c r="E51" s="77" t="s">
        <v>246</v>
      </c>
      <c r="F51" s="84" t="s">
        <v>43</v>
      </c>
      <c r="G51" s="84" t="s">
        <v>36</v>
      </c>
      <c r="H51" s="170">
        <v>112711</v>
      </c>
      <c r="I51" s="170">
        <v>0</v>
      </c>
      <c r="J51" s="170">
        <v>0</v>
      </c>
      <c r="K51" s="170">
        <v>0</v>
      </c>
      <c r="L51" s="170">
        <f>H51+I51+J51+K51</f>
        <v>112711</v>
      </c>
      <c r="M51" s="77" t="s">
        <v>105</v>
      </c>
    </row>
    <row r="52" spans="1:16" ht="162" customHeight="1" x14ac:dyDescent="0.25">
      <c r="A52" s="194"/>
      <c r="B52" s="195"/>
      <c r="C52" s="195"/>
      <c r="D52" s="195"/>
      <c r="E52" s="195"/>
      <c r="F52" s="196"/>
      <c r="G52" s="84" t="s">
        <v>128</v>
      </c>
      <c r="H52" s="170">
        <v>1014400</v>
      </c>
      <c r="I52" s="170"/>
      <c r="J52" s="170"/>
      <c r="K52" s="170"/>
      <c r="L52" s="170">
        <f>H52</f>
        <v>1014400</v>
      </c>
      <c r="M52" s="77" t="s">
        <v>105</v>
      </c>
    </row>
    <row r="53" spans="1:16" ht="149.25" customHeight="1" x14ac:dyDescent="0.25">
      <c r="A53" s="100" t="s">
        <v>109</v>
      </c>
      <c r="B53" s="96"/>
      <c r="C53" s="77" t="s">
        <v>107</v>
      </c>
      <c r="D53" s="77" t="s">
        <v>238</v>
      </c>
      <c r="E53" s="77" t="s">
        <v>246</v>
      </c>
      <c r="F53" s="84" t="s">
        <v>43</v>
      </c>
      <c r="G53" s="84" t="s">
        <v>36</v>
      </c>
      <c r="H53" s="170">
        <v>0</v>
      </c>
      <c r="I53" s="170">
        <v>0</v>
      </c>
      <c r="J53" s="170">
        <v>0</v>
      </c>
      <c r="K53" s="170">
        <v>0</v>
      </c>
      <c r="L53" s="170">
        <f t="shared" ref="L53:L54" si="5">H53+I53+J53+K53</f>
        <v>0</v>
      </c>
      <c r="M53" s="96"/>
    </row>
    <row r="54" spans="1:16" ht="92.25" customHeight="1" x14ac:dyDescent="0.25">
      <c r="A54" s="100" t="s">
        <v>110</v>
      </c>
      <c r="B54" s="96"/>
      <c r="C54" s="77" t="s">
        <v>108</v>
      </c>
      <c r="D54" s="77" t="s">
        <v>238</v>
      </c>
      <c r="E54" s="77" t="s">
        <v>246</v>
      </c>
      <c r="F54" s="84" t="s">
        <v>43</v>
      </c>
      <c r="G54" s="84" t="s">
        <v>36</v>
      </c>
      <c r="H54" s="170">
        <v>0</v>
      </c>
      <c r="I54" s="170">
        <v>0</v>
      </c>
      <c r="J54" s="170">
        <v>0</v>
      </c>
      <c r="K54" s="170">
        <v>0</v>
      </c>
      <c r="L54" s="170">
        <f t="shared" si="5"/>
        <v>0</v>
      </c>
      <c r="M54" s="77" t="s">
        <v>63</v>
      </c>
      <c r="P54" s="48"/>
    </row>
    <row r="55" spans="1:16" ht="18.75" hidden="1" customHeight="1" x14ac:dyDescent="0.25">
      <c r="A55" s="191" t="s">
        <v>277</v>
      </c>
      <c r="B55" s="192"/>
      <c r="C55" s="192"/>
      <c r="D55" s="192"/>
      <c r="E55" s="192"/>
      <c r="F55" s="192"/>
      <c r="G55" s="192"/>
      <c r="H55" s="192"/>
      <c r="I55" s="192"/>
      <c r="J55" s="192"/>
      <c r="K55" s="192"/>
      <c r="L55" s="192"/>
      <c r="M55" s="193"/>
      <c r="P55" s="48"/>
    </row>
    <row r="56" spans="1:16" ht="79.5" hidden="1" customHeight="1" x14ac:dyDescent="0.25">
      <c r="A56" s="100" t="s">
        <v>278</v>
      </c>
      <c r="B56" s="96"/>
      <c r="C56" s="77" t="s">
        <v>279</v>
      </c>
      <c r="D56" s="77" t="s">
        <v>238</v>
      </c>
      <c r="E56" s="77" t="s">
        <v>246</v>
      </c>
      <c r="F56" s="84" t="s">
        <v>43</v>
      </c>
      <c r="G56" s="84" t="s">
        <v>36</v>
      </c>
      <c r="H56" s="79">
        <v>0</v>
      </c>
      <c r="I56" s="77">
        <v>0</v>
      </c>
      <c r="J56" s="77">
        <v>0</v>
      </c>
      <c r="K56" s="77">
        <v>0</v>
      </c>
      <c r="L56" s="79">
        <v>0</v>
      </c>
      <c r="M56" s="77" t="s">
        <v>26</v>
      </c>
      <c r="P56" s="48"/>
    </row>
    <row r="57" spans="1:16" x14ac:dyDescent="0.25">
      <c r="A57" s="203" t="s">
        <v>149</v>
      </c>
      <c r="B57" s="204"/>
      <c r="C57" s="204"/>
      <c r="D57" s="204"/>
      <c r="E57" s="204"/>
      <c r="F57" s="205"/>
      <c r="G57" s="89" t="s">
        <v>37</v>
      </c>
      <c r="H57" s="141">
        <f>H58+H60</f>
        <v>10258146</v>
      </c>
      <c r="I57" s="173">
        <f>I58+I59+I60+I61</f>
        <v>4599603</v>
      </c>
      <c r="J57" s="173">
        <v>0</v>
      </c>
      <c r="K57" s="173">
        <v>0</v>
      </c>
      <c r="L57" s="141">
        <f>K57+J57+I57+H57</f>
        <v>14857749</v>
      </c>
      <c r="M57" s="90"/>
    </row>
    <row r="58" spans="1:16" ht="62.25" customHeight="1" x14ac:dyDescent="0.25">
      <c r="A58" s="206"/>
      <c r="B58" s="207"/>
      <c r="C58" s="207"/>
      <c r="D58" s="207"/>
      <c r="E58" s="207"/>
      <c r="F58" s="208"/>
      <c r="G58" s="91" t="s">
        <v>128</v>
      </c>
      <c r="H58" s="173">
        <f>H9+H52</f>
        <v>2180626</v>
      </c>
      <c r="I58" s="173">
        <v>0</v>
      </c>
      <c r="J58" s="173">
        <v>0</v>
      </c>
      <c r="K58" s="173">
        <v>0</v>
      </c>
      <c r="L58" s="173">
        <f>K58+J58+I58+H58</f>
        <v>2180626</v>
      </c>
      <c r="M58" s="96"/>
    </row>
    <row r="59" spans="1:16" ht="48.75" customHeight="1" x14ac:dyDescent="0.25">
      <c r="A59" s="206"/>
      <c r="B59" s="207"/>
      <c r="C59" s="207"/>
      <c r="D59" s="207"/>
      <c r="E59" s="207"/>
      <c r="F59" s="208"/>
      <c r="G59" s="91" t="s">
        <v>129</v>
      </c>
      <c r="H59" s="141"/>
      <c r="I59" s="174">
        <v>0</v>
      </c>
      <c r="J59" s="174">
        <v>0</v>
      </c>
      <c r="K59" s="174">
        <v>0</v>
      </c>
      <c r="L59" s="141">
        <f>K59+J59+I59+H59</f>
        <v>0</v>
      </c>
      <c r="M59" s="96"/>
    </row>
    <row r="60" spans="1:16" ht="31.5" customHeight="1" x14ac:dyDescent="0.25">
      <c r="A60" s="206"/>
      <c r="B60" s="207"/>
      <c r="C60" s="207"/>
      <c r="D60" s="207"/>
      <c r="E60" s="207"/>
      <c r="F60" s="208"/>
      <c r="G60" s="5" t="s">
        <v>130</v>
      </c>
      <c r="H60" s="141">
        <f>H51+H49+H47+H40+H37+H34+H31+H30+H28+H26+H25+H14+H13+H12+H11+H8+H10+H19+H15+H7+H16+H17+H18+H27+H29+H32+H33+H35+H38+H39+H41+H42+H43+H45+H46+H48+H53+H54</f>
        <v>8077520</v>
      </c>
      <c r="I60" s="141">
        <f>I7+I8+I10+I11+I12+I13+I14+I15+I16+I17+I18+I19+I20+I25+I26+I27+I28+I29+I30+I31+I32+I33+I34+I35+I37+I38+I39+I40+I41+I42+I43+I45+I46+I47+I48+I49+I51+I53+I54</f>
        <v>4599603</v>
      </c>
      <c r="J60" s="141">
        <v>0</v>
      </c>
      <c r="K60" s="141">
        <v>0</v>
      </c>
      <c r="L60" s="141">
        <f>K60+J60+I60+H60</f>
        <v>12677123</v>
      </c>
      <c r="M60" s="96"/>
    </row>
    <row r="61" spans="1:16" ht="23.25" customHeight="1" x14ac:dyDescent="0.25">
      <c r="A61" s="206"/>
      <c r="B61" s="207"/>
      <c r="C61" s="207"/>
      <c r="D61" s="207"/>
      <c r="E61" s="207"/>
      <c r="F61" s="208"/>
      <c r="G61" s="109" t="s">
        <v>131</v>
      </c>
      <c r="H61" s="175"/>
      <c r="I61" s="176">
        <v>0</v>
      </c>
      <c r="J61" s="176">
        <v>0</v>
      </c>
      <c r="K61" s="176">
        <v>0</v>
      </c>
      <c r="L61" s="177">
        <f>K61+J61+I61+H61</f>
        <v>0</v>
      </c>
      <c r="M61" s="110"/>
      <c r="N61" s="115"/>
    </row>
    <row r="62" spans="1:16" ht="30.75" customHeight="1" x14ac:dyDescent="0.25">
      <c r="A62" s="209" t="s">
        <v>374</v>
      </c>
      <c r="B62" s="210"/>
      <c r="C62" s="210"/>
      <c r="D62" s="210"/>
      <c r="E62" s="210"/>
      <c r="F62" s="210"/>
      <c r="G62" s="210"/>
      <c r="H62" s="210"/>
      <c r="I62" s="210"/>
      <c r="J62" s="210"/>
      <c r="K62" s="210"/>
      <c r="L62" s="210"/>
      <c r="M62" s="211"/>
    </row>
    <row r="63" spans="1:16" x14ac:dyDescent="0.25">
      <c r="A63" s="111"/>
      <c r="B63" s="112"/>
      <c r="C63" s="112"/>
      <c r="D63" s="112"/>
      <c r="E63" s="112"/>
      <c r="F63" s="112"/>
      <c r="G63" s="112"/>
      <c r="H63" s="139"/>
      <c r="I63" s="112"/>
      <c r="J63" s="112"/>
      <c r="K63" s="112"/>
      <c r="L63" s="112"/>
      <c r="M63" s="113"/>
    </row>
  </sheetData>
  <mergeCells count="30">
    <mergeCell ref="A55:M55"/>
    <mergeCell ref="K1:M1"/>
    <mergeCell ref="A57:F61"/>
    <mergeCell ref="A62:M62"/>
    <mergeCell ref="A6:M6"/>
    <mergeCell ref="A2:M2"/>
    <mergeCell ref="A3:A5"/>
    <mergeCell ref="B3:B5"/>
    <mergeCell ref="C3:C5"/>
    <mergeCell ref="D3:D5"/>
    <mergeCell ref="E3:E5"/>
    <mergeCell ref="F3:F5"/>
    <mergeCell ref="G3:G5"/>
    <mergeCell ref="H3:L3"/>
    <mergeCell ref="M3:M5"/>
    <mergeCell ref="A50:M50"/>
    <mergeCell ref="A44:M44"/>
    <mergeCell ref="A9:E9"/>
    <mergeCell ref="A52:F52"/>
    <mergeCell ref="A36:M36"/>
    <mergeCell ref="A21:M21"/>
    <mergeCell ref="A22:A24"/>
    <mergeCell ref="B22:B24"/>
    <mergeCell ref="C22:C24"/>
    <mergeCell ref="D22:D24"/>
    <mergeCell ref="E22:E24"/>
    <mergeCell ref="F22:F24"/>
    <mergeCell ref="G22:G24"/>
    <mergeCell ref="H22:L22"/>
    <mergeCell ref="M22:M24"/>
  </mergeCells>
  <phoneticPr fontId="28" type="noConversion"/>
  <pageMargins left="0.70866141732283472" right="0.70866141732283472" top="0.74803149606299213" bottom="0.74803149606299213" header="0.31496062992125984" footer="0.31496062992125984"/>
  <pageSetup paperSize="9" scale="95" orientation="landscape" verticalDpi="18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64"/>
  <sheetViews>
    <sheetView view="pageBreakPreview" topLeftCell="A64" zoomScaleNormal="100" zoomScaleSheetLayoutView="100" workbookViewId="0">
      <selection activeCell="A2" sqref="A2:M2"/>
    </sheetView>
  </sheetViews>
  <sheetFormatPr defaultRowHeight="15" x14ac:dyDescent="0.25"/>
  <cols>
    <col min="1" max="1" width="5" customWidth="1"/>
    <col min="2" max="2" width="5.140625" customWidth="1"/>
    <col min="3" max="3" width="22.5703125" customWidth="1"/>
    <col min="4" max="4" width="10.140625" customWidth="1"/>
    <col min="5" max="5" width="7.28515625" customWidth="1"/>
    <col min="6" max="6" width="13.7109375" customWidth="1"/>
    <col min="7" max="7" width="12.140625" customWidth="1"/>
    <col min="8" max="8" width="12" customWidth="1"/>
    <col min="9" max="9" width="9.85546875" customWidth="1"/>
    <col min="10" max="10" width="10.85546875" customWidth="1"/>
    <col min="11" max="11" width="12.7109375" customWidth="1"/>
    <col min="12" max="12" width="10.7109375" customWidth="1"/>
    <col min="13" max="13" width="17.28515625" customWidth="1"/>
  </cols>
  <sheetData>
    <row r="1" spans="1:13" ht="54.75" customHeight="1" x14ac:dyDescent="0.25">
      <c r="F1" s="4"/>
      <c r="K1" s="202" t="s">
        <v>431</v>
      </c>
      <c r="L1" s="202"/>
      <c r="M1" s="202"/>
    </row>
    <row r="2" spans="1:13" ht="63.75" customHeight="1" x14ac:dyDescent="0.25">
      <c r="A2" s="235" t="s">
        <v>243</v>
      </c>
      <c r="B2" s="235"/>
      <c r="C2" s="235"/>
      <c r="D2" s="235"/>
      <c r="E2" s="235"/>
      <c r="F2" s="235"/>
      <c r="G2" s="235"/>
      <c r="H2" s="235"/>
      <c r="I2" s="235"/>
      <c r="J2" s="235"/>
      <c r="K2" s="235"/>
      <c r="L2" s="235"/>
      <c r="M2" s="235"/>
    </row>
    <row r="3" spans="1:13" ht="31.5" customHeight="1" x14ac:dyDescent="0.25">
      <c r="A3" s="198" t="s">
        <v>20</v>
      </c>
      <c r="B3" s="198" t="s">
        <v>13</v>
      </c>
      <c r="C3" s="198" t="s">
        <v>14</v>
      </c>
      <c r="D3" s="198" t="s">
        <v>15</v>
      </c>
      <c r="E3" s="198" t="s">
        <v>16</v>
      </c>
      <c r="F3" s="198" t="s">
        <v>17</v>
      </c>
      <c r="G3" s="198" t="s">
        <v>18</v>
      </c>
      <c r="H3" s="191" t="s">
        <v>251</v>
      </c>
      <c r="I3" s="192"/>
      <c r="J3" s="192"/>
      <c r="K3" s="192"/>
      <c r="L3" s="193"/>
      <c r="M3" s="201" t="s">
        <v>19</v>
      </c>
    </row>
    <row r="4" spans="1:13" ht="27" customHeight="1" x14ac:dyDescent="0.25">
      <c r="A4" s="199"/>
      <c r="B4" s="199"/>
      <c r="C4" s="199"/>
      <c r="D4" s="199"/>
      <c r="E4" s="199"/>
      <c r="F4" s="199"/>
      <c r="G4" s="199"/>
      <c r="H4" s="5" t="s">
        <v>2</v>
      </c>
      <c r="I4" s="5" t="s">
        <v>3</v>
      </c>
      <c r="J4" s="5" t="s">
        <v>4</v>
      </c>
      <c r="K4" s="71" t="s">
        <v>126</v>
      </c>
      <c r="L4" s="5" t="s">
        <v>38</v>
      </c>
      <c r="M4" s="201"/>
    </row>
    <row r="5" spans="1:13" x14ac:dyDescent="0.25">
      <c r="A5" s="200"/>
      <c r="B5" s="200"/>
      <c r="C5" s="200"/>
      <c r="D5" s="200"/>
      <c r="E5" s="200"/>
      <c r="F5" s="200"/>
      <c r="G5" s="200"/>
      <c r="H5" s="6" t="s">
        <v>12</v>
      </c>
      <c r="I5" s="6" t="s">
        <v>12</v>
      </c>
      <c r="J5" s="6" t="s">
        <v>12</v>
      </c>
      <c r="K5" s="6" t="s">
        <v>12</v>
      </c>
      <c r="L5" s="6" t="s">
        <v>12</v>
      </c>
      <c r="M5" s="201"/>
    </row>
    <row r="6" spans="1:13" ht="38.25" customHeight="1" x14ac:dyDescent="0.25">
      <c r="A6" s="236" t="s">
        <v>21</v>
      </c>
      <c r="B6" s="237"/>
      <c r="C6" s="237"/>
      <c r="D6" s="237"/>
      <c r="E6" s="237"/>
      <c r="F6" s="237"/>
      <c r="G6" s="237"/>
      <c r="H6" s="237"/>
      <c r="I6" s="237"/>
      <c r="J6" s="237"/>
      <c r="K6" s="237"/>
      <c r="L6" s="237"/>
      <c r="M6" s="238"/>
    </row>
    <row r="7" spans="1:13" ht="96" x14ac:dyDescent="0.25">
      <c r="A7" s="10" t="s">
        <v>23</v>
      </c>
      <c r="B7" s="11"/>
      <c r="C7" s="12" t="s">
        <v>22</v>
      </c>
      <c r="D7" s="16" t="s">
        <v>239</v>
      </c>
      <c r="E7" s="12" t="s">
        <v>246</v>
      </c>
      <c r="F7" s="12" t="s">
        <v>43</v>
      </c>
      <c r="G7" s="13" t="s">
        <v>36</v>
      </c>
      <c r="H7" s="12">
        <v>1</v>
      </c>
      <c r="I7" s="12">
        <v>0</v>
      </c>
      <c r="J7" s="12">
        <v>0</v>
      </c>
      <c r="K7" s="12">
        <v>0</v>
      </c>
      <c r="L7" s="12">
        <f>H7</f>
        <v>1</v>
      </c>
      <c r="M7" s="12" t="s">
        <v>356</v>
      </c>
    </row>
    <row r="8" spans="1:13" ht="215.25" customHeight="1" x14ac:dyDescent="0.25">
      <c r="A8" s="14" t="s">
        <v>24</v>
      </c>
      <c r="B8" s="11"/>
      <c r="C8" s="12" t="s">
        <v>357</v>
      </c>
      <c r="D8" s="16" t="s">
        <v>239</v>
      </c>
      <c r="E8" s="12" t="s">
        <v>246</v>
      </c>
      <c r="F8" s="12" t="s">
        <v>43</v>
      </c>
      <c r="G8" s="13" t="s">
        <v>36</v>
      </c>
      <c r="H8" s="158">
        <f>581469+8205</f>
        <v>589674</v>
      </c>
      <c r="I8" s="158">
        <v>0</v>
      </c>
      <c r="J8" s="158">
        <v>0</v>
      </c>
      <c r="K8" s="158">
        <v>0</v>
      </c>
      <c r="L8" s="159">
        <f t="shared" ref="L8:L10" si="0">H8+I8+J8+K8</f>
        <v>589674</v>
      </c>
      <c r="M8" s="12" t="s">
        <v>25</v>
      </c>
    </row>
    <row r="9" spans="1:13" ht="213" customHeight="1" x14ac:dyDescent="0.25">
      <c r="A9" s="10" t="s">
        <v>27</v>
      </c>
      <c r="B9" s="16"/>
      <c r="C9" s="12" t="s">
        <v>30</v>
      </c>
      <c r="D9" s="16" t="s">
        <v>239</v>
      </c>
      <c r="E9" s="12" t="s">
        <v>246</v>
      </c>
      <c r="F9" s="12" t="s">
        <v>43</v>
      </c>
      <c r="G9" s="13" t="s">
        <v>36</v>
      </c>
      <c r="H9" s="159">
        <v>0</v>
      </c>
      <c r="I9" s="158">
        <v>0</v>
      </c>
      <c r="J9" s="158">
        <v>0</v>
      </c>
      <c r="K9" s="158">
        <v>0</v>
      </c>
      <c r="L9" s="159">
        <f t="shared" si="0"/>
        <v>0</v>
      </c>
      <c r="M9" s="12" t="s">
        <v>256</v>
      </c>
    </row>
    <row r="10" spans="1:13" ht="96" x14ac:dyDescent="0.25">
      <c r="A10" s="10" t="s">
        <v>29</v>
      </c>
      <c r="B10" s="17"/>
      <c r="C10" s="12" t="s">
        <v>33</v>
      </c>
      <c r="D10" s="16" t="s">
        <v>239</v>
      </c>
      <c r="E10" s="12" t="s">
        <v>246</v>
      </c>
      <c r="F10" s="12" t="s">
        <v>43</v>
      </c>
      <c r="G10" s="13" t="s">
        <v>36</v>
      </c>
      <c r="H10" s="158">
        <v>0</v>
      </c>
      <c r="I10" s="158">
        <v>0</v>
      </c>
      <c r="J10" s="158">
        <v>0</v>
      </c>
      <c r="K10" s="158">
        <v>0</v>
      </c>
      <c r="L10" s="159">
        <f t="shared" si="0"/>
        <v>0</v>
      </c>
      <c r="M10" s="12" t="s">
        <v>34</v>
      </c>
    </row>
    <row r="11" spans="1:13" ht="96" x14ac:dyDescent="0.25">
      <c r="A11" s="10" t="s">
        <v>31</v>
      </c>
      <c r="B11" s="17"/>
      <c r="C11" s="12" t="s">
        <v>281</v>
      </c>
      <c r="D11" s="16" t="s">
        <v>239</v>
      </c>
      <c r="E11" s="12" t="s">
        <v>246</v>
      </c>
      <c r="F11" s="12" t="s">
        <v>43</v>
      </c>
      <c r="G11" s="13" t="s">
        <v>36</v>
      </c>
      <c r="H11" s="158">
        <f>463600+148724-300000</f>
        <v>312324</v>
      </c>
      <c r="I11" s="158">
        <f>2270652-75006+395000</f>
        <v>2590646</v>
      </c>
      <c r="J11" s="158"/>
      <c r="K11" s="158"/>
      <c r="L11" s="159">
        <f>H11+I11+J11+K11</f>
        <v>2902970</v>
      </c>
      <c r="M11" s="20" t="s">
        <v>290</v>
      </c>
    </row>
    <row r="12" spans="1:13" ht="96" x14ac:dyDescent="0.25">
      <c r="A12" s="10" t="s">
        <v>32</v>
      </c>
      <c r="B12" s="17"/>
      <c r="C12" s="12" t="s">
        <v>378</v>
      </c>
      <c r="D12" s="16" t="s">
        <v>239</v>
      </c>
      <c r="E12" s="12" t="s">
        <v>246</v>
      </c>
      <c r="F12" s="12" t="s">
        <v>43</v>
      </c>
      <c r="G12" s="13" t="s">
        <v>36</v>
      </c>
      <c r="H12" s="158">
        <v>0</v>
      </c>
      <c r="I12" s="158">
        <v>712193</v>
      </c>
      <c r="J12" s="158"/>
      <c r="K12" s="158"/>
      <c r="L12" s="159">
        <f t="shared" ref="L12:L18" si="1">H12+I12+J12+K12</f>
        <v>712193</v>
      </c>
      <c r="M12" s="20" t="s">
        <v>290</v>
      </c>
    </row>
    <row r="13" spans="1:13" ht="96" x14ac:dyDescent="0.25">
      <c r="A13" s="10" t="s">
        <v>358</v>
      </c>
      <c r="B13" s="17"/>
      <c r="C13" s="12" t="s">
        <v>379</v>
      </c>
      <c r="D13" s="16" t="s">
        <v>239</v>
      </c>
      <c r="E13" s="12" t="s">
        <v>246</v>
      </c>
      <c r="F13" s="12" t="s">
        <v>43</v>
      </c>
      <c r="G13" s="13" t="s">
        <v>36</v>
      </c>
      <c r="H13" s="158">
        <f>386252+723000</f>
        <v>1109252</v>
      </c>
      <c r="I13" s="158"/>
      <c r="J13" s="158"/>
      <c r="K13" s="158"/>
      <c r="L13" s="159">
        <f t="shared" si="1"/>
        <v>1109252</v>
      </c>
      <c r="M13" s="20"/>
    </row>
    <row r="14" spans="1:13" ht="96" x14ac:dyDescent="0.25">
      <c r="A14" s="10" t="s">
        <v>384</v>
      </c>
      <c r="B14" s="17"/>
      <c r="C14" s="12" t="s">
        <v>399</v>
      </c>
      <c r="D14" s="16" t="s">
        <v>239</v>
      </c>
      <c r="E14" s="12" t="s">
        <v>246</v>
      </c>
      <c r="F14" s="12" t="s">
        <v>43</v>
      </c>
      <c r="G14" s="13" t="s">
        <v>36</v>
      </c>
      <c r="H14" s="158">
        <v>50000</v>
      </c>
      <c r="I14" s="158"/>
      <c r="J14" s="158"/>
      <c r="K14" s="158"/>
      <c r="L14" s="159">
        <f t="shared" si="1"/>
        <v>50000</v>
      </c>
      <c r="M14" s="20"/>
    </row>
    <row r="15" spans="1:13" ht="96" x14ac:dyDescent="0.25">
      <c r="A15" s="10" t="s">
        <v>388</v>
      </c>
      <c r="B15" s="17"/>
      <c r="C15" s="12" t="s">
        <v>387</v>
      </c>
      <c r="D15" s="16" t="s">
        <v>239</v>
      </c>
      <c r="E15" s="12" t="s">
        <v>246</v>
      </c>
      <c r="F15" s="12" t="s">
        <v>43</v>
      </c>
      <c r="G15" s="13" t="s">
        <v>36</v>
      </c>
      <c r="H15" s="158">
        <v>28300</v>
      </c>
      <c r="I15" s="158"/>
      <c r="J15" s="158"/>
      <c r="K15" s="158"/>
      <c r="L15" s="159">
        <f t="shared" si="1"/>
        <v>28300</v>
      </c>
      <c r="M15" s="20"/>
    </row>
    <row r="16" spans="1:13" ht="96" x14ac:dyDescent="0.25">
      <c r="A16" s="10" t="s">
        <v>389</v>
      </c>
      <c r="B16" s="17"/>
      <c r="C16" s="12" t="s">
        <v>293</v>
      </c>
      <c r="D16" s="16" t="s">
        <v>239</v>
      </c>
      <c r="E16" s="12" t="s">
        <v>246</v>
      </c>
      <c r="F16" s="12" t="s">
        <v>43</v>
      </c>
      <c r="G16" s="13" t="s">
        <v>36</v>
      </c>
      <c r="H16" s="158">
        <v>139000</v>
      </c>
      <c r="I16" s="158"/>
      <c r="J16" s="158"/>
      <c r="K16" s="158"/>
      <c r="L16" s="159">
        <f t="shared" si="1"/>
        <v>139000</v>
      </c>
      <c r="M16" s="20" t="s">
        <v>294</v>
      </c>
    </row>
    <row r="17" spans="1:13" ht="96" x14ac:dyDescent="0.25">
      <c r="A17" s="10" t="s">
        <v>390</v>
      </c>
      <c r="B17" s="17"/>
      <c r="C17" s="12" t="s">
        <v>405</v>
      </c>
      <c r="D17" s="16" t="s">
        <v>239</v>
      </c>
      <c r="E17" s="12" t="s">
        <v>246</v>
      </c>
      <c r="F17" s="12" t="s">
        <v>43</v>
      </c>
      <c r="G17" s="13" t="s">
        <v>36</v>
      </c>
      <c r="H17" s="158"/>
      <c r="I17" s="158">
        <v>40500</v>
      </c>
      <c r="J17" s="158"/>
      <c r="K17" s="158"/>
      <c r="L17" s="159">
        <f t="shared" si="1"/>
        <v>40500</v>
      </c>
      <c r="M17" s="20"/>
    </row>
    <row r="18" spans="1:13" ht="96" x14ac:dyDescent="0.25">
      <c r="A18" s="10" t="s">
        <v>404</v>
      </c>
      <c r="B18" s="17"/>
      <c r="C18" s="12" t="s">
        <v>386</v>
      </c>
      <c r="D18" s="16" t="s">
        <v>239</v>
      </c>
      <c r="E18" s="12" t="s">
        <v>246</v>
      </c>
      <c r="F18" s="12" t="s">
        <v>43</v>
      </c>
      <c r="G18" s="13" t="s">
        <v>36</v>
      </c>
      <c r="H18" s="158"/>
      <c r="I18" s="158">
        <v>399770</v>
      </c>
      <c r="J18" s="158"/>
      <c r="K18" s="158"/>
      <c r="L18" s="159">
        <f t="shared" si="1"/>
        <v>399770</v>
      </c>
      <c r="M18" s="20"/>
    </row>
    <row r="19" spans="1:13" x14ac:dyDescent="0.25">
      <c r="A19" s="215" t="s">
        <v>39</v>
      </c>
      <c r="B19" s="215"/>
      <c r="C19" s="215"/>
      <c r="D19" s="215"/>
      <c r="E19" s="215"/>
      <c r="F19" s="215"/>
      <c r="G19" s="215"/>
      <c r="H19" s="215"/>
      <c r="I19" s="215"/>
      <c r="J19" s="215"/>
      <c r="K19" s="215"/>
      <c r="L19" s="215"/>
      <c r="M19" s="215"/>
    </row>
    <row r="20" spans="1:13" x14ac:dyDescent="0.25">
      <c r="A20" s="216" t="s">
        <v>20</v>
      </c>
      <c r="B20" s="216" t="s">
        <v>13</v>
      </c>
      <c r="C20" s="216" t="s">
        <v>14</v>
      </c>
      <c r="D20" s="216" t="s">
        <v>15</v>
      </c>
      <c r="E20" s="216" t="s">
        <v>16</v>
      </c>
      <c r="F20" s="216" t="s">
        <v>17</v>
      </c>
      <c r="G20" s="216" t="s">
        <v>18</v>
      </c>
      <c r="H20" s="232" t="s">
        <v>11</v>
      </c>
      <c r="I20" s="233"/>
      <c r="J20" s="233"/>
      <c r="K20" s="233"/>
      <c r="L20" s="234"/>
      <c r="M20" s="228" t="s">
        <v>19</v>
      </c>
    </row>
    <row r="21" spans="1:13" x14ac:dyDescent="0.25">
      <c r="A21" s="217"/>
      <c r="B21" s="217"/>
      <c r="C21" s="217"/>
      <c r="D21" s="217"/>
      <c r="E21" s="217"/>
      <c r="F21" s="217"/>
      <c r="G21" s="217"/>
      <c r="H21" s="8" t="s">
        <v>2</v>
      </c>
      <c r="I21" s="8" t="s">
        <v>3</v>
      </c>
      <c r="J21" s="8" t="s">
        <v>4</v>
      </c>
      <c r="K21" s="8" t="s">
        <v>126</v>
      </c>
      <c r="L21" s="8" t="s">
        <v>38</v>
      </c>
      <c r="M21" s="228"/>
    </row>
    <row r="22" spans="1:13" ht="43.5" customHeight="1" x14ac:dyDescent="0.25">
      <c r="A22" s="218"/>
      <c r="B22" s="218"/>
      <c r="C22" s="218"/>
      <c r="D22" s="218"/>
      <c r="E22" s="218"/>
      <c r="F22" s="218"/>
      <c r="G22" s="218"/>
      <c r="H22" s="9" t="s">
        <v>12</v>
      </c>
      <c r="I22" s="9" t="s">
        <v>12</v>
      </c>
      <c r="J22" s="9" t="s">
        <v>12</v>
      </c>
      <c r="K22" s="9" t="s">
        <v>12</v>
      </c>
      <c r="L22" s="9" t="s">
        <v>12</v>
      </c>
      <c r="M22" s="228"/>
    </row>
    <row r="23" spans="1:13" ht="96" x14ac:dyDescent="0.25">
      <c r="A23" s="10" t="s">
        <v>40</v>
      </c>
      <c r="B23" s="17"/>
      <c r="C23" s="12" t="s">
        <v>41</v>
      </c>
      <c r="D23" s="16" t="s">
        <v>239</v>
      </c>
      <c r="E23" s="12" t="s">
        <v>246</v>
      </c>
      <c r="F23" s="12" t="s">
        <v>43</v>
      </c>
      <c r="G23" s="13" t="s">
        <v>36</v>
      </c>
      <c r="H23" s="158">
        <v>15112</v>
      </c>
      <c r="I23" s="158">
        <v>0</v>
      </c>
      <c r="J23" s="158">
        <v>0</v>
      </c>
      <c r="K23" s="158">
        <v>0</v>
      </c>
      <c r="L23" s="159">
        <f>H23+I23+J23+K23</f>
        <v>15112</v>
      </c>
      <c r="M23" s="12" t="s">
        <v>42</v>
      </c>
    </row>
    <row r="24" spans="1:13" ht="207.75" customHeight="1" x14ac:dyDescent="0.25">
      <c r="A24" s="10" t="s">
        <v>44</v>
      </c>
      <c r="B24" s="17"/>
      <c r="C24" s="12" t="s">
        <v>45</v>
      </c>
      <c r="D24" s="16" t="s">
        <v>239</v>
      </c>
      <c r="E24" s="12" t="s">
        <v>246</v>
      </c>
      <c r="F24" s="12" t="s">
        <v>43</v>
      </c>
      <c r="G24" s="13" t="s">
        <v>36</v>
      </c>
      <c r="H24" s="158">
        <v>188100</v>
      </c>
      <c r="I24" s="158">
        <v>0</v>
      </c>
      <c r="J24" s="158">
        <v>0</v>
      </c>
      <c r="K24" s="158">
        <v>0</v>
      </c>
      <c r="L24" s="159">
        <f t="shared" ref="L24:L32" si="2">H24+I24+J24+K24</f>
        <v>188100</v>
      </c>
      <c r="M24" s="12" t="s">
        <v>42</v>
      </c>
    </row>
    <row r="25" spans="1:13" ht="102.75" customHeight="1" x14ac:dyDescent="0.25">
      <c r="A25" s="10" t="s">
        <v>46</v>
      </c>
      <c r="B25" s="18"/>
      <c r="C25" s="12" t="s">
        <v>377</v>
      </c>
      <c r="D25" s="16" t="s">
        <v>239</v>
      </c>
      <c r="E25" s="12" t="s">
        <v>246</v>
      </c>
      <c r="F25" s="12" t="s">
        <v>43</v>
      </c>
      <c r="G25" s="13" t="s">
        <v>36</v>
      </c>
      <c r="H25" s="158">
        <v>80835</v>
      </c>
      <c r="I25" s="158">
        <v>0</v>
      </c>
      <c r="J25" s="158">
        <v>0</v>
      </c>
      <c r="K25" s="158">
        <v>0</v>
      </c>
      <c r="L25" s="159">
        <f t="shared" si="2"/>
        <v>80835</v>
      </c>
      <c r="M25" s="12" t="s">
        <v>42</v>
      </c>
    </row>
    <row r="26" spans="1:13" ht="114" customHeight="1" x14ac:dyDescent="0.25">
      <c r="A26" s="10" t="s">
        <v>48</v>
      </c>
      <c r="B26" s="17"/>
      <c r="C26" s="12" t="s">
        <v>51</v>
      </c>
      <c r="D26" s="16" t="s">
        <v>239</v>
      </c>
      <c r="E26" s="12" t="s">
        <v>246</v>
      </c>
      <c r="F26" s="12" t="s">
        <v>43</v>
      </c>
      <c r="G26" s="13" t="s">
        <v>36</v>
      </c>
      <c r="H26" s="158">
        <v>0</v>
      </c>
      <c r="I26" s="158">
        <v>0</v>
      </c>
      <c r="J26" s="158">
        <v>0</v>
      </c>
      <c r="K26" s="158">
        <v>0</v>
      </c>
      <c r="L26" s="159">
        <f t="shared" si="2"/>
        <v>0</v>
      </c>
      <c r="M26" s="12" t="s">
        <v>53</v>
      </c>
    </row>
    <row r="27" spans="1:13" ht="127.5" customHeight="1" x14ac:dyDescent="0.25">
      <c r="A27" s="10" t="s">
        <v>52</v>
      </c>
      <c r="B27" s="16"/>
      <c r="C27" s="12" t="s">
        <v>58</v>
      </c>
      <c r="D27" s="16" t="s">
        <v>239</v>
      </c>
      <c r="E27" s="12" t="s">
        <v>246</v>
      </c>
      <c r="F27" s="12" t="s">
        <v>43</v>
      </c>
      <c r="G27" s="13" t="s">
        <v>36</v>
      </c>
      <c r="H27" s="160">
        <v>79650</v>
      </c>
      <c r="I27" s="158">
        <v>0</v>
      </c>
      <c r="J27" s="158">
        <v>0</v>
      </c>
      <c r="K27" s="158">
        <v>0</v>
      </c>
      <c r="L27" s="159">
        <f t="shared" si="2"/>
        <v>79650</v>
      </c>
      <c r="M27" s="12" t="s">
        <v>55</v>
      </c>
    </row>
    <row r="28" spans="1:13" ht="96" x14ac:dyDescent="0.25">
      <c r="A28" s="21" t="s">
        <v>54</v>
      </c>
      <c r="B28" s="22"/>
      <c r="C28" s="23" t="s">
        <v>60</v>
      </c>
      <c r="D28" s="16" t="s">
        <v>239</v>
      </c>
      <c r="E28" s="12" t="s">
        <v>246</v>
      </c>
      <c r="F28" s="23" t="s">
        <v>43</v>
      </c>
      <c r="G28" s="23" t="s">
        <v>36</v>
      </c>
      <c r="H28" s="158">
        <v>38400</v>
      </c>
      <c r="I28" s="158">
        <v>0</v>
      </c>
      <c r="J28" s="158">
        <v>0</v>
      </c>
      <c r="K28" s="158">
        <v>0</v>
      </c>
      <c r="L28" s="159">
        <f t="shared" si="2"/>
        <v>38400</v>
      </c>
      <c r="M28" s="12" t="s">
        <v>63</v>
      </c>
    </row>
    <row r="29" spans="1:13" ht="96" x14ac:dyDescent="0.25">
      <c r="A29" s="21" t="s">
        <v>56</v>
      </c>
      <c r="B29" s="22"/>
      <c r="C29" s="23" t="s">
        <v>59</v>
      </c>
      <c r="D29" s="16" t="s">
        <v>239</v>
      </c>
      <c r="E29" s="12" t="s">
        <v>246</v>
      </c>
      <c r="F29" s="23" t="s">
        <v>43</v>
      </c>
      <c r="G29" s="23" t="s">
        <v>36</v>
      </c>
      <c r="H29" s="158">
        <v>0</v>
      </c>
      <c r="I29" s="158">
        <v>0</v>
      </c>
      <c r="J29" s="158">
        <v>0</v>
      </c>
      <c r="K29" s="158">
        <v>0</v>
      </c>
      <c r="L29" s="159">
        <f t="shared" si="2"/>
        <v>0</v>
      </c>
      <c r="M29" s="12" t="s">
        <v>63</v>
      </c>
    </row>
    <row r="30" spans="1:13" ht="96" x14ac:dyDescent="0.25">
      <c r="A30" s="10" t="s">
        <v>57</v>
      </c>
      <c r="B30" s="16"/>
      <c r="C30" s="12" t="s">
        <v>61</v>
      </c>
      <c r="D30" s="16" t="s">
        <v>239</v>
      </c>
      <c r="E30" s="12" t="s">
        <v>246</v>
      </c>
      <c r="F30" s="23" t="s">
        <v>43</v>
      </c>
      <c r="G30" s="23" t="s">
        <v>36</v>
      </c>
      <c r="H30" s="158">
        <v>0</v>
      </c>
      <c r="I30" s="158">
        <v>0</v>
      </c>
      <c r="J30" s="158">
        <v>0</v>
      </c>
      <c r="K30" s="158">
        <v>0</v>
      </c>
      <c r="L30" s="159">
        <f t="shared" si="2"/>
        <v>0</v>
      </c>
      <c r="M30" s="23" t="s">
        <v>55</v>
      </c>
    </row>
    <row r="31" spans="1:13" ht="96" x14ac:dyDescent="0.25">
      <c r="A31" s="10" t="s">
        <v>62</v>
      </c>
      <c r="B31" s="16"/>
      <c r="C31" s="12" t="s">
        <v>65</v>
      </c>
      <c r="D31" s="16" t="s">
        <v>239</v>
      </c>
      <c r="E31" s="12" t="s">
        <v>246</v>
      </c>
      <c r="F31" s="23" t="s">
        <v>43</v>
      </c>
      <c r="G31" s="23" t="s">
        <v>36</v>
      </c>
      <c r="H31" s="158">
        <v>254000</v>
      </c>
      <c r="I31" s="158">
        <v>0</v>
      </c>
      <c r="J31" s="158">
        <v>0</v>
      </c>
      <c r="K31" s="158">
        <v>0</v>
      </c>
      <c r="L31" s="159">
        <f t="shared" si="2"/>
        <v>254000</v>
      </c>
      <c r="M31" s="23" t="s">
        <v>55</v>
      </c>
    </row>
    <row r="32" spans="1:13" ht="96" x14ac:dyDescent="0.25">
      <c r="A32" s="24" t="s">
        <v>64</v>
      </c>
      <c r="B32" s="15"/>
      <c r="C32" s="12" t="s">
        <v>66</v>
      </c>
      <c r="D32" s="16" t="s">
        <v>239</v>
      </c>
      <c r="E32" s="12" t="s">
        <v>246</v>
      </c>
      <c r="F32" s="23" t="s">
        <v>43</v>
      </c>
      <c r="G32" s="23" t="s">
        <v>36</v>
      </c>
      <c r="H32" s="158">
        <v>0</v>
      </c>
      <c r="I32" s="158">
        <v>0</v>
      </c>
      <c r="J32" s="158">
        <v>0</v>
      </c>
      <c r="K32" s="158">
        <v>0</v>
      </c>
      <c r="L32" s="159">
        <f t="shared" si="2"/>
        <v>0</v>
      </c>
      <c r="M32" s="15"/>
    </row>
    <row r="33" spans="1:13" x14ac:dyDescent="0.25">
      <c r="A33" s="215" t="s">
        <v>68</v>
      </c>
      <c r="B33" s="215"/>
      <c r="C33" s="215"/>
      <c r="D33" s="215"/>
      <c r="E33" s="215"/>
      <c r="F33" s="215"/>
      <c r="G33" s="215"/>
      <c r="H33" s="215"/>
      <c r="I33" s="215"/>
      <c r="J33" s="215"/>
      <c r="K33" s="215"/>
      <c r="L33" s="215"/>
      <c r="M33" s="215"/>
    </row>
    <row r="34" spans="1:13" ht="187.5" customHeight="1" x14ac:dyDescent="0.25">
      <c r="A34" s="19" t="s">
        <v>69</v>
      </c>
      <c r="B34" s="25"/>
      <c r="C34" s="20" t="s">
        <v>135</v>
      </c>
      <c r="D34" s="16" t="s">
        <v>239</v>
      </c>
      <c r="E34" s="12" t="s">
        <v>246</v>
      </c>
      <c r="F34" s="26" t="s">
        <v>43</v>
      </c>
      <c r="G34" s="26" t="s">
        <v>36</v>
      </c>
      <c r="H34" s="158">
        <v>0</v>
      </c>
      <c r="I34" s="158">
        <v>0</v>
      </c>
      <c r="J34" s="158">
        <v>0</v>
      </c>
      <c r="K34" s="158">
        <v>0</v>
      </c>
      <c r="L34" s="159">
        <f>H34+I34+J34+K34</f>
        <v>0</v>
      </c>
      <c r="M34" s="12" t="s">
        <v>78</v>
      </c>
    </row>
    <row r="35" spans="1:13" ht="108.75" customHeight="1" x14ac:dyDescent="0.25">
      <c r="A35" s="10" t="s">
        <v>79</v>
      </c>
      <c r="B35" s="16"/>
      <c r="C35" s="12" t="s">
        <v>82</v>
      </c>
      <c r="D35" s="16" t="s">
        <v>239</v>
      </c>
      <c r="E35" s="12" t="s">
        <v>246</v>
      </c>
      <c r="F35" s="23" t="s">
        <v>43</v>
      </c>
      <c r="G35" s="23" t="s">
        <v>36</v>
      </c>
      <c r="H35" s="158">
        <v>0</v>
      </c>
      <c r="I35" s="158">
        <v>0</v>
      </c>
      <c r="J35" s="158">
        <v>0</v>
      </c>
      <c r="K35" s="158">
        <v>0</v>
      </c>
      <c r="L35" s="159">
        <f t="shared" ref="L35:L40" si="3">H35+I35+J35+K35</f>
        <v>0</v>
      </c>
      <c r="M35" s="12" t="s">
        <v>84</v>
      </c>
    </row>
    <row r="36" spans="1:13" ht="96" x14ac:dyDescent="0.25">
      <c r="A36" s="10" t="s">
        <v>70</v>
      </c>
      <c r="B36" s="17"/>
      <c r="C36" s="12" t="s">
        <v>83</v>
      </c>
      <c r="D36" s="16" t="s">
        <v>239</v>
      </c>
      <c r="E36" s="12" t="s">
        <v>246</v>
      </c>
      <c r="F36" s="23" t="s">
        <v>43</v>
      </c>
      <c r="G36" s="23" t="s">
        <v>36</v>
      </c>
      <c r="H36" s="158">
        <v>37200</v>
      </c>
      <c r="I36" s="158">
        <v>0</v>
      </c>
      <c r="J36" s="158">
        <v>0</v>
      </c>
      <c r="K36" s="158">
        <v>0</v>
      </c>
      <c r="L36" s="159">
        <f t="shared" si="3"/>
        <v>37200</v>
      </c>
      <c r="M36" s="12" t="s">
        <v>84</v>
      </c>
    </row>
    <row r="37" spans="1:13" ht="96" x14ac:dyDescent="0.25">
      <c r="A37" s="10" t="s">
        <v>71</v>
      </c>
      <c r="B37" s="15"/>
      <c r="C37" s="12" t="s">
        <v>73</v>
      </c>
      <c r="D37" s="16" t="s">
        <v>239</v>
      </c>
      <c r="E37" s="12" t="s">
        <v>246</v>
      </c>
      <c r="F37" s="23" t="s">
        <v>43</v>
      </c>
      <c r="G37" s="23" t="s">
        <v>36</v>
      </c>
      <c r="H37" s="159">
        <f>176257-25768+89078</f>
        <v>239567</v>
      </c>
      <c r="I37" s="158">
        <v>0</v>
      </c>
      <c r="J37" s="158">
        <v>0</v>
      </c>
      <c r="K37" s="158">
        <v>0</v>
      </c>
      <c r="L37" s="159">
        <f t="shared" si="3"/>
        <v>239567</v>
      </c>
      <c r="M37" s="12" t="s">
        <v>84</v>
      </c>
    </row>
    <row r="38" spans="1:13" ht="101.25" customHeight="1" x14ac:dyDescent="0.25">
      <c r="A38" s="10" t="s">
        <v>72</v>
      </c>
      <c r="B38" s="15"/>
      <c r="C38" s="12" t="s">
        <v>85</v>
      </c>
      <c r="D38" s="16" t="s">
        <v>239</v>
      </c>
      <c r="E38" s="12" t="s">
        <v>246</v>
      </c>
      <c r="F38" s="23" t="s">
        <v>43</v>
      </c>
      <c r="G38" s="23" t="s">
        <v>36</v>
      </c>
      <c r="H38" s="158">
        <v>0</v>
      </c>
      <c r="I38" s="158">
        <v>0</v>
      </c>
      <c r="J38" s="158">
        <v>0</v>
      </c>
      <c r="K38" s="158">
        <v>0</v>
      </c>
      <c r="L38" s="159">
        <f t="shared" si="3"/>
        <v>0</v>
      </c>
      <c r="M38" s="229" t="s">
        <v>87</v>
      </c>
    </row>
    <row r="39" spans="1:13" ht="68.25" customHeight="1" x14ac:dyDescent="0.25">
      <c r="A39" s="10" t="s">
        <v>74</v>
      </c>
      <c r="B39" s="15"/>
      <c r="C39" s="12" t="s">
        <v>86</v>
      </c>
      <c r="D39" s="16" t="s">
        <v>239</v>
      </c>
      <c r="E39" s="12" t="s">
        <v>246</v>
      </c>
      <c r="F39" s="23" t="s">
        <v>43</v>
      </c>
      <c r="G39" s="23" t="s">
        <v>36</v>
      </c>
      <c r="H39" s="160">
        <v>0</v>
      </c>
      <c r="I39" s="160">
        <v>0</v>
      </c>
      <c r="J39" s="160">
        <v>0</v>
      </c>
      <c r="K39" s="160">
        <v>0</v>
      </c>
      <c r="L39" s="159">
        <f t="shared" si="3"/>
        <v>0</v>
      </c>
      <c r="M39" s="229"/>
    </row>
    <row r="40" spans="1:13" ht="86.25" customHeight="1" x14ac:dyDescent="0.25">
      <c r="A40" s="10" t="s">
        <v>75</v>
      </c>
      <c r="B40" s="15"/>
      <c r="C40" s="12" t="s">
        <v>137</v>
      </c>
      <c r="D40" s="16" t="s">
        <v>239</v>
      </c>
      <c r="E40" s="12" t="s">
        <v>246</v>
      </c>
      <c r="F40" s="23" t="s">
        <v>43</v>
      </c>
      <c r="G40" s="23" t="s">
        <v>36</v>
      </c>
      <c r="H40" s="158">
        <v>0</v>
      </c>
      <c r="I40" s="158">
        <v>0</v>
      </c>
      <c r="J40" s="158">
        <v>0</v>
      </c>
      <c r="K40" s="158">
        <v>0</v>
      </c>
      <c r="L40" s="159">
        <f t="shared" si="3"/>
        <v>0</v>
      </c>
      <c r="M40" s="12"/>
    </row>
    <row r="41" spans="1:13" x14ac:dyDescent="0.25">
      <c r="A41" s="230" t="s">
        <v>291</v>
      </c>
      <c r="B41" s="231"/>
      <c r="C41" s="231"/>
      <c r="D41" s="231"/>
      <c r="E41" s="231"/>
      <c r="F41" s="231"/>
      <c r="G41" s="231"/>
      <c r="H41" s="231"/>
      <c r="I41" s="231"/>
      <c r="J41" s="231"/>
      <c r="K41" s="231"/>
      <c r="L41" s="231"/>
      <c r="M41" s="231"/>
    </row>
    <row r="42" spans="1:13" ht="81" customHeight="1" x14ac:dyDescent="0.25">
      <c r="A42" s="10" t="s">
        <v>90</v>
      </c>
      <c r="B42" s="18"/>
      <c r="C42" s="12" t="s">
        <v>136</v>
      </c>
      <c r="D42" s="16" t="s">
        <v>239</v>
      </c>
      <c r="E42" s="12" t="s">
        <v>246</v>
      </c>
      <c r="F42" s="23" t="s">
        <v>43</v>
      </c>
      <c r="G42" s="23" t="s">
        <v>36</v>
      </c>
      <c r="H42" s="12">
        <v>0</v>
      </c>
      <c r="I42" s="12">
        <v>0</v>
      </c>
      <c r="J42" s="12">
        <v>0</v>
      </c>
      <c r="K42" s="12">
        <v>0</v>
      </c>
      <c r="L42" s="12">
        <f>H42+I42+J42+K42</f>
        <v>0</v>
      </c>
      <c r="M42" s="12" t="s">
        <v>98</v>
      </c>
    </row>
    <row r="43" spans="1:13" x14ac:dyDescent="0.25">
      <c r="A43" s="230" t="s">
        <v>103</v>
      </c>
      <c r="B43" s="230"/>
      <c r="C43" s="230"/>
      <c r="D43" s="230"/>
      <c r="E43" s="230"/>
      <c r="F43" s="230"/>
      <c r="G43" s="230"/>
      <c r="H43" s="230"/>
      <c r="I43" s="230"/>
      <c r="J43" s="230"/>
      <c r="K43" s="230"/>
      <c r="L43" s="230"/>
      <c r="M43" s="230"/>
    </row>
    <row r="44" spans="1:13" ht="194.25" customHeight="1" x14ac:dyDescent="0.25">
      <c r="A44" s="28" t="s">
        <v>106</v>
      </c>
      <c r="B44" s="17"/>
      <c r="C44" s="12" t="s">
        <v>107</v>
      </c>
      <c r="D44" s="16" t="s">
        <v>239</v>
      </c>
      <c r="E44" s="12" t="s">
        <v>246</v>
      </c>
      <c r="F44" s="23" t="s">
        <v>43</v>
      </c>
      <c r="G44" s="23" t="s">
        <v>36</v>
      </c>
      <c r="H44" s="158">
        <v>0</v>
      </c>
      <c r="I44" s="158">
        <v>0</v>
      </c>
      <c r="J44" s="158">
        <v>0</v>
      </c>
      <c r="K44" s="158">
        <v>0</v>
      </c>
      <c r="L44" s="158">
        <f t="shared" ref="L44:L45" si="4">H44+I44+J44+K44</f>
        <v>0</v>
      </c>
      <c r="M44" s="17"/>
    </row>
    <row r="45" spans="1:13" ht="125.25" customHeight="1" x14ac:dyDescent="0.25">
      <c r="A45" s="28" t="s">
        <v>109</v>
      </c>
      <c r="B45" s="17"/>
      <c r="C45" s="12" t="s">
        <v>108</v>
      </c>
      <c r="D45" s="16" t="s">
        <v>239</v>
      </c>
      <c r="E45" s="12" t="s">
        <v>246</v>
      </c>
      <c r="F45" s="23" t="s">
        <v>43</v>
      </c>
      <c r="G45" s="23" t="s">
        <v>36</v>
      </c>
      <c r="H45" s="158">
        <v>0</v>
      </c>
      <c r="I45" s="158">
        <v>0</v>
      </c>
      <c r="J45" s="158">
        <v>0</v>
      </c>
      <c r="K45" s="158">
        <v>0</v>
      </c>
      <c r="L45" s="158">
        <f t="shared" si="4"/>
        <v>0</v>
      </c>
      <c r="M45" s="12" t="s">
        <v>63</v>
      </c>
    </row>
    <row r="46" spans="1:13" ht="84" customHeight="1" x14ac:dyDescent="0.25">
      <c r="A46" s="28" t="s">
        <v>110</v>
      </c>
      <c r="B46" s="17"/>
      <c r="C46" s="12" t="s">
        <v>284</v>
      </c>
      <c r="D46" s="16" t="s">
        <v>239</v>
      </c>
      <c r="E46" s="12" t="s">
        <v>246</v>
      </c>
      <c r="F46" s="23" t="s">
        <v>43</v>
      </c>
      <c r="G46" s="23" t="s">
        <v>36</v>
      </c>
      <c r="H46" s="159">
        <f>644947+1195576</f>
        <v>1840523</v>
      </c>
      <c r="I46" s="159"/>
      <c r="J46" s="159"/>
      <c r="K46" s="159"/>
      <c r="L46" s="159">
        <f>H46</f>
        <v>1840523</v>
      </c>
      <c r="M46" s="12" t="s">
        <v>286</v>
      </c>
    </row>
    <row r="47" spans="1:13" ht="21" customHeight="1" x14ac:dyDescent="0.25">
      <c r="A47" s="225" t="s">
        <v>283</v>
      </c>
      <c r="B47" s="226"/>
      <c r="C47" s="226"/>
      <c r="D47" s="226"/>
      <c r="E47" s="226"/>
      <c r="F47" s="226"/>
      <c r="G47" s="226"/>
      <c r="H47" s="226"/>
      <c r="I47" s="226"/>
      <c r="J47" s="226"/>
      <c r="K47" s="226"/>
      <c r="L47" s="226"/>
      <c r="M47" s="227"/>
    </row>
    <row r="48" spans="1:13" ht="107.25" customHeight="1" x14ac:dyDescent="0.25">
      <c r="A48" s="28" t="s">
        <v>278</v>
      </c>
      <c r="B48" s="28"/>
      <c r="C48" s="12" t="s">
        <v>284</v>
      </c>
      <c r="D48" s="16" t="s">
        <v>365</v>
      </c>
      <c r="E48" s="12" t="s">
        <v>246</v>
      </c>
      <c r="F48" s="23" t="s">
        <v>285</v>
      </c>
      <c r="G48" s="23" t="s">
        <v>36</v>
      </c>
      <c r="H48" s="159">
        <f>90402+252111</f>
        <v>342513</v>
      </c>
      <c r="I48" s="158">
        <v>0</v>
      </c>
      <c r="J48" s="158">
        <v>0</v>
      </c>
      <c r="K48" s="158">
        <v>0</v>
      </c>
      <c r="L48" s="159">
        <f t="shared" ref="L48:L57" si="5">K48+J48+I48+H48</f>
        <v>342513</v>
      </c>
      <c r="M48" s="12" t="s">
        <v>286</v>
      </c>
    </row>
    <row r="49" spans="1:13" ht="107.25" customHeight="1" x14ac:dyDescent="0.25">
      <c r="A49" s="28" t="s">
        <v>287</v>
      </c>
      <c r="B49" s="28"/>
      <c r="C49" s="12" t="s">
        <v>376</v>
      </c>
      <c r="D49" s="16" t="s">
        <v>365</v>
      </c>
      <c r="E49" s="12" t="s">
        <v>246</v>
      </c>
      <c r="F49" s="23" t="s">
        <v>285</v>
      </c>
      <c r="G49" s="23" t="s">
        <v>36</v>
      </c>
      <c r="H49" s="159">
        <f>40000+30000</f>
        <v>70000</v>
      </c>
      <c r="I49" s="158"/>
      <c r="J49" s="158"/>
      <c r="K49" s="158"/>
      <c r="L49" s="159">
        <f t="shared" si="5"/>
        <v>70000</v>
      </c>
      <c r="M49" s="20" t="s">
        <v>288</v>
      </c>
    </row>
    <row r="50" spans="1:13" ht="100.5" customHeight="1" x14ac:dyDescent="0.25">
      <c r="A50" s="28" t="s">
        <v>292</v>
      </c>
      <c r="B50" s="28"/>
      <c r="C50" s="12" t="s">
        <v>289</v>
      </c>
      <c r="D50" s="16" t="s">
        <v>365</v>
      </c>
      <c r="E50" s="12" t="s">
        <v>246</v>
      </c>
      <c r="F50" s="23" t="s">
        <v>285</v>
      </c>
      <c r="G50" s="23" t="s">
        <v>36</v>
      </c>
      <c r="H50" s="159">
        <f>60000-45200</f>
        <v>14800</v>
      </c>
      <c r="I50" s="158"/>
      <c r="J50" s="158"/>
      <c r="K50" s="158"/>
      <c r="L50" s="159">
        <f t="shared" si="5"/>
        <v>14800</v>
      </c>
      <c r="M50" s="20" t="s">
        <v>288</v>
      </c>
    </row>
    <row r="51" spans="1:13" ht="62.25" customHeight="1" x14ac:dyDescent="0.25">
      <c r="A51" s="28" t="s">
        <v>318</v>
      </c>
      <c r="B51" s="28"/>
      <c r="C51" s="12" t="s">
        <v>293</v>
      </c>
      <c r="D51" s="16" t="s">
        <v>365</v>
      </c>
      <c r="E51" s="12" t="s">
        <v>246</v>
      </c>
      <c r="F51" s="23" t="s">
        <v>285</v>
      </c>
      <c r="G51" s="23" t="s">
        <v>36</v>
      </c>
      <c r="H51" s="159">
        <f>20000+45200</f>
        <v>65200</v>
      </c>
      <c r="I51" s="158"/>
      <c r="J51" s="158"/>
      <c r="K51" s="158"/>
      <c r="L51" s="159">
        <f t="shared" si="5"/>
        <v>65200</v>
      </c>
      <c r="M51" s="20" t="s">
        <v>294</v>
      </c>
    </row>
    <row r="52" spans="1:13" ht="62.25" customHeight="1" x14ac:dyDescent="0.25">
      <c r="A52" s="28" t="s">
        <v>375</v>
      </c>
      <c r="B52" s="28"/>
      <c r="C52" s="12" t="s">
        <v>379</v>
      </c>
      <c r="D52" s="16" t="s">
        <v>365</v>
      </c>
      <c r="E52" s="12" t="s">
        <v>246</v>
      </c>
      <c r="F52" s="23" t="s">
        <v>285</v>
      </c>
      <c r="G52" s="23" t="s">
        <v>36</v>
      </c>
      <c r="H52" s="159">
        <f>137860+80000</f>
        <v>217860</v>
      </c>
      <c r="I52" s="158"/>
      <c r="J52" s="158"/>
      <c r="K52" s="158"/>
      <c r="L52" s="159">
        <f t="shared" si="5"/>
        <v>217860</v>
      </c>
      <c r="M52" s="20"/>
    </row>
    <row r="53" spans="1:13" ht="62.25" customHeight="1" x14ac:dyDescent="0.25">
      <c r="A53" s="28" t="s">
        <v>394</v>
      </c>
      <c r="B53" s="28"/>
      <c r="C53" s="12" t="s">
        <v>380</v>
      </c>
      <c r="D53" s="16" t="s">
        <v>365</v>
      </c>
      <c r="E53" s="12" t="s">
        <v>246</v>
      </c>
      <c r="F53" s="23" t="s">
        <v>285</v>
      </c>
      <c r="G53" s="23" t="s">
        <v>36</v>
      </c>
      <c r="H53" s="159">
        <v>7200</v>
      </c>
      <c r="I53" s="158"/>
      <c r="J53" s="158"/>
      <c r="K53" s="158"/>
      <c r="L53" s="159">
        <f t="shared" si="5"/>
        <v>7200</v>
      </c>
      <c r="M53" s="20"/>
    </row>
    <row r="54" spans="1:13" ht="62.25" customHeight="1" x14ac:dyDescent="0.25">
      <c r="A54" s="28" t="s">
        <v>395</v>
      </c>
      <c r="B54" s="28"/>
      <c r="C54" s="12" t="s">
        <v>408</v>
      </c>
      <c r="D54" s="16" t="s">
        <v>365</v>
      </c>
      <c r="E54" s="12" t="s">
        <v>246</v>
      </c>
      <c r="F54" s="23" t="s">
        <v>285</v>
      </c>
      <c r="G54" s="23" t="s">
        <v>36</v>
      </c>
      <c r="H54" s="159">
        <v>17000</v>
      </c>
      <c r="I54" s="158">
        <f>442400-395000</f>
        <v>47400</v>
      </c>
      <c r="J54" s="158"/>
      <c r="K54" s="158"/>
      <c r="L54" s="159">
        <f t="shared" si="5"/>
        <v>64400</v>
      </c>
      <c r="M54" s="20"/>
    </row>
    <row r="55" spans="1:13" ht="130.5" customHeight="1" x14ac:dyDescent="0.25">
      <c r="A55" s="28" t="s">
        <v>396</v>
      </c>
      <c r="B55" s="28"/>
      <c r="C55" s="12" t="s">
        <v>382</v>
      </c>
      <c r="D55" s="16" t="s">
        <v>365</v>
      </c>
      <c r="E55" s="12" t="s">
        <v>246</v>
      </c>
      <c r="F55" s="23" t="s">
        <v>285</v>
      </c>
      <c r="G55" s="23" t="s">
        <v>36</v>
      </c>
      <c r="H55" s="159">
        <v>25000</v>
      </c>
      <c r="I55" s="158"/>
      <c r="J55" s="158"/>
      <c r="K55" s="158"/>
      <c r="L55" s="159">
        <f t="shared" si="5"/>
        <v>25000</v>
      </c>
      <c r="M55" s="20"/>
    </row>
    <row r="56" spans="1:13" ht="130.5" customHeight="1" x14ac:dyDescent="0.25">
      <c r="A56" s="28" t="s">
        <v>397</v>
      </c>
      <c r="B56" s="28"/>
      <c r="C56" s="12" t="s">
        <v>386</v>
      </c>
      <c r="D56" s="16" t="s">
        <v>365</v>
      </c>
      <c r="E56" s="12" t="s">
        <v>246</v>
      </c>
      <c r="F56" s="23" t="s">
        <v>285</v>
      </c>
      <c r="G56" s="23" t="s">
        <v>36</v>
      </c>
      <c r="H56" s="159">
        <v>-30000</v>
      </c>
      <c r="I56" s="158">
        <v>105583</v>
      </c>
      <c r="J56" s="158"/>
      <c r="K56" s="158"/>
      <c r="L56" s="159">
        <f t="shared" si="5"/>
        <v>75583</v>
      </c>
      <c r="M56" s="20"/>
    </row>
    <row r="57" spans="1:13" ht="147" customHeight="1" x14ac:dyDescent="0.25">
      <c r="A57" s="28" t="s">
        <v>398</v>
      </c>
      <c r="B57" s="28"/>
      <c r="C57" s="12" t="s">
        <v>320</v>
      </c>
      <c r="D57" s="16" t="s">
        <v>365</v>
      </c>
      <c r="E57" s="12" t="s">
        <v>246</v>
      </c>
      <c r="F57" s="23" t="s">
        <v>285</v>
      </c>
      <c r="G57" s="23" t="s">
        <v>36</v>
      </c>
      <c r="H57" s="159">
        <f>6219+6300</f>
        <v>12519</v>
      </c>
      <c r="I57" s="158"/>
      <c r="J57" s="158"/>
      <c r="K57" s="158"/>
      <c r="L57" s="159">
        <f t="shared" si="5"/>
        <v>12519</v>
      </c>
      <c r="M57" s="20" t="s">
        <v>319</v>
      </c>
    </row>
    <row r="58" spans="1:13" ht="147" customHeight="1" x14ac:dyDescent="0.25">
      <c r="A58" s="28" t="s">
        <v>406</v>
      </c>
      <c r="B58" s="28"/>
      <c r="C58" s="12" t="s">
        <v>407</v>
      </c>
      <c r="D58" s="16" t="s">
        <v>365</v>
      </c>
      <c r="E58" s="12" t="s">
        <v>246</v>
      </c>
      <c r="F58" s="23" t="s">
        <v>285</v>
      </c>
      <c r="G58" s="23" t="s">
        <v>36</v>
      </c>
      <c r="H58" s="159"/>
      <c r="I58" s="158">
        <v>93294</v>
      </c>
      <c r="J58" s="158"/>
      <c r="K58" s="158"/>
      <c r="L58" s="159">
        <f t="shared" ref="L58:L63" si="6">K58+J58+I58+H58</f>
        <v>93294</v>
      </c>
      <c r="M58" s="20"/>
    </row>
    <row r="59" spans="1:13" ht="15" customHeight="1" x14ac:dyDescent="0.25">
      <c r="A59" s="219" t="s">
        <v>149</v>
      </c>
      <c r="B59" s="220"/>
      <c r="C59" s="220"/>
      <c r="D59" s="220"/>
      <c r="E59" s="220"/>
      <c r="F59" s="221"/>
      <c r="G59" s="40" t="s">
        <v>37</v>
      </c>
      <c r="H59" s="165">
        <f>H8+H24+H25+H27+H31+H36+H48+H9+H50+H51+H46+H11+H16+H57+H37+H49+H53+H52+H28+H13+H55+H23+H56+H15+H54+H14</f>
        <v>5744029</v>
      </c>
      <c r="I59" s="165">
        <f>I60+I61+I62+I63</f>
        <v>3989386</v>
      </c>
      <c r="J59" s="165">
        <v>0</v>
      </c>
      <c r="K59" s="165">
        <v>0</v>
      </c>
      <c r="L59" s="165">
        <f t="shared" si="6"/>
        <v>9733415</v>
      </c>
      <c r="M59" s="36"/>
    </row>
    <row r="60" spans="1:13" ht="66.75" customHeight="1" x14ac:dyDescent="0.25">
      <c r="A60" s="222"/>
      <c r="B60" s="223"/>
      <c r="C60" s="223"/>
      <c r="D60" s="223"/>
      <c r="E60" s="223"/>
      <c r="F60" s="224"/>
      <c r="G60" s="34" t="s">
        <v>128</v>
      </c>
      <c r="H60" s="168">
        <v>0</v>
      </c>
      <c r="I60" s="168">
        <v>0</v>
      </c>
      <c r="J60" s="168">
        <v>0</v>
      </c>
      <c r="K60" s="168">
        <v>0</v>
      </c>
      <c r="L60" s="168">
        <f t="shared" si="6"/>
        <v>0</v>
      </c>
      <c r="M60" s="17"/>
    </row>
    <row r="61" spans="1:13" ht="42.75" customHeight="1" x14ac:dyDescent="0.25">
      <c r="A61" s="222"/>
      <c r="B61" s="223"/>
      <c r="C61" s="223"/>
      <c r="D61" s="223"/>
      <c r="E61" s="223"/>
      <c r="F61" s="224"/>
      <c r="G61" s="34" t="s">
        <v>129</v>
      </c>
      <c r="H61" s="169">
        <v>0</v>
      </c>
      <c r="I61" s="169">
        <v>0</v>
      </c>
      <c r="J61" s="169">
        <v>0</v>
      </c>
      <c r="K61" s="169">
        <v>0</v>
      </c>
      <c r="L61" s="169">
        <f t="shared" si="6"/>
        <v>0</v>
      </c>
      <c r="M61" s="17"/>
    </row>
    <row r="62" spans="1:13" ht="57" customHeight="1" x14ac:dyDescent="0.25">
      <c r="A62" s="222"/>
      <c r="B62" s="223"/>
      <c r="C62" s="223"/>
      <c r="D62" s="223"/>
      <c r="E62" s="223"/>
      <c r="F62" s="224"/>
      <c r="G62" s="8" t="s">
        <v>130</v>
      </c>
      <c r="H62" s="165">
        <f>H59</f>
        <v>5744029</v>
      </c>
      <c r="I62" s="165">
        <f>I8+I9+I10+I11+I12+I13+I14+I15+I16+I17+I18+I23+I24+I25+I26+I27+I28+I29+I30+I31+I32+I34+I35+I36+I37+I38+I39+I40+I42+I44+I45+I46+I48+I49+I50+I51+I52+I53+I54+I55+I56+I57+I58</f>
        <v>3989386</v>
      </c>
      <c r="J62" s="165">
        <v>0</v>
      </c>
      <c r="K62" s="165">
        <v>0</v>
      </c>
      <c r="L62" s="165">
        <f t="shared" si="6"/>
        <v>9733415</v>
      </c>
      <c r="M62" s="17"/>
    </row>
    <row r="63" spans="1:13" ht="39.75" customHeight="1" x14ac:dyDescent="0.25">
      <c r="A63" s="222"/>
      <c r="B63" s="223"/>
      <c r="C63" s="223"/>
      <c r="D63" s="223"/>
      <c r="E63" s="223"/>
      <c r="F63" s="224"/>
      <c r="G63" s="8" t="s">
        <v>131</v>
      </c>
      <c r="H63" s="169">
        <v>0</v>
      </c>
      <c r="I63" s="169">
        <v>0</v>
      </c>
      <c r="J63" s="169">
        <v>0</v>
      </c>
      <c r="K63" s="169">
        <v>0</v>
      </c>
      <c r="L63" s="169">
        <f t="shared" si="6"/>
        <v>0</v>
      </c>
      <c r="M63" s="17"/>
    </row>
    <row r="64" spans="1:13" ht="30.75" customHeight="1" x14ac:dyDescent="0.25">
      <c r="A64" s="222" t="s">
        <v>372</v>
      </c>
      <c r="B64" s="223"/>
      <c r="C64" s="223"/>
      <c r="D64" s="223"/>
      <c r="E64" s="223"/>
      <c r="F64" s="223"/>
      <c r="G64" s="223"/>
      <c r="H64" s="223"/>
      <c r="I64" s="223"/>
      <c r="J64" s="223"/>
      <c r="K64" s="223"/>
      <c r="L64" s="223"/>
      <c r="M64" s="224"/>
    </row>
  </sheetData>
  <mergeCells count="29">
    <mergeCell ref="K1:M1"/>
    <mergeCell ref="A59:F63"/>
    <mergeCell ref="A64:M64"/>
    <mergeCell ref="A47:M47"/>
    <mergeCell ref="M20:M22"/>
    <mergeCell ref="M38:M39"/>
    <mergeCell ref="A41:M41"/>
    <mergeCell ref="A33:M33"/>
    <mergeCell ref="A43:M43"/>
    <mergeCell ref="D20:D22"/>
    <mergeCell ref="E20:E22"/>
    <mergeCell ref="F20:F22"/>
    <mergeCell ref="G20:G22"/>
    <mergeCell ref="H20:L20"/>
    <mergeCell ref="A2:M2"/>
    <mergeCell ref="A6:M6"/>
    <mergeCell ref="M3:M5"/>
    <mergeCell ref="A19:M19"/>
    <mergeCell ref="A20:A22"/>
    <mergeCell ref="B20:B22"/>
    <mergeCell ref="C20:C22"/>
    <mergeCell ref="H3:L3"/>
    <mergeCell ref="A3:A5"/>
    <mergeCell ref="B3:B5"/>
    <mergeCell ref="D3:D5"/>
    <mergeCell ref="F3:F5"/>
    <mergeCell ref="C3:C5"/>
    <mergeCell ref="E3:E5"/>
    <mergeCell ref="G3:G5"/>
  </mergeCells>
  <phoneticPr fontId="28" type="noConversion"/>
  <pageMargins left="0.70866141732283472" right="0.70866141732283472" top="0.74803149606299213" bottom="0.74803149606299213" header="0.31496062992125984" footer="0.31496062992125984"/>
  <pageSetup paperSize="9" scale="87" fitToHeight="0" orientation="landscape"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2"/>
  <sheetViews>
    <sheetView topLeftCell="A4" zoomScale="90" zoomScaleNormal="90" zoomScaleSheetLayoutView="65" workbookViewId="0">
      <selection activeCell="K1" sqref="K1:M1"/>
    </sheetView>
  </sheetViews>
  <sheetFormatPr defaultRowHeight="15" x14ac:dyDescent="0.25"/>
  <cols>
    <col min="1" max="1" width="5.42578125" customWidth="1"/>
    <col min="2" max="2" width="27.85546875" customWidth="1"/>
    <col min="3" max="3" width="21.5703125" customWidth="1"/>
    <col min="4" max="4" width="7.28515625" customWidth="1"/>
    <col min="5" max="5" width="6.7109375" customWidth="1"/>
    <col min="6" max="6" width="20.42578125" customWidth="1"/>
    <col min="7" max="7" width="24.28515625" customWidth="1"/>
    <col min="8" max="8" width="11.7109375" customWidth="1"/>
    <col min="9" max="9" width="12.5703125" customWidth="1"/>
    <col min="10" max="10" width="7.28515625" customWidth="1"/>
    <col min="11" max="11" width="6.7109375" customWidth="1"/>
    <col min="12" max="12" width="14.7109375" customWidth="1"/>
    <col min="13" max="13" width="19.42578125" customWidth="1"/>
  </cols>
  <sheetData>
    <row r="1" spans="1:13" ht="46.5" customHeight="1" x14ac:dyDescent="0.25">
      <c r="F1" s="4"/>
      <c r="K1" s="202" t="s">
        <v>432</v>
      </c>
      <c r="L1" s="202"/>
      <c r="M1" s="202"/>
    </row>
    <row r="2" spans="1:13" ht="63.75" customHeight="1" x14ac:dyDescent="0.25">
      <c r="A2" s="235" t="s">
        <v>244</v>
      </c>
      <c r="B2" s="235"/>
      <c r="C2" s="235"/>
      <c r="D2" s="235"/>
      <c r="E2" s="235"/>
      <c r="F2" s="235"/>
      <c r="G2" s="235"/>
      <c r="H2" s="235"/>
      <c r="I2" s="235"/>
      <c r="J2" s="235"/>
      <c r="K2" s="235"/>
      <c r="L2" s="235"/>
      <c r="M2" s="235"/>
    </row>
    <row r="3" spans="1:13" ht="31.5" customHeight="1" x14ac:dyDescent="0.25">
      <c r="A3" s="198" t="s">
        <v>20</v>
      </c>
      <c r="B3" s="198" t="s">
        <v>13</v>
      </c>
      <c r="C3" s="198" t="s">
        <v>14</v>
      </c>
      <c r="D3" s="198" t="s">
        <v>15</v>
      </c>
      <c r="E3" s="198" t="s">
        <v>16</v>
      </c>
      <c r="F3" s="198" t="s">
        <v>17</v>
      </c>
      <c r="G3" s="198" t="s">
        <v>18</v>
      </c>
      <c r="H3" s="191" t="s">
        <v>251</v>
      </c>
      <c r="I3" s="192"/>
      <c r="J3" s="192"/>
      <c r="K3" s="192"/>
      <c r="L3" s="193"/>
      <c r="M3" s="201" t="s">
        <v>19</v>
      </c>
    </row>
    <row r="4" spans="1:13" ht="27" customHeight="1" x14ac:dyDescent="0.25">
      <c r="A4" s="199"/>
      <c r="B4" s="199"/>
      <c r="C4" s="199"/>
      <c r="D4" s="199"/>
      <c r="E4" s="199"/>
      <c r="F4" s="199"/>
      <c r="G4" s="199"/>
      <c r="H4" s="5" t="s">
        <v>2</v>
      </c>
      <c r="I4" s="5" t="s">
        <v>3</v>
      </c>
      <c r="J4" s="5" t="s">
        <v>4</v>
      </c>
      <c r="K4" s="35" t="s">
        <v>126</v>
      </c>
      <c r="L4" s="5" t="s">
        <v>38</v>
      </c>
      <c r="M4" s="201"/>
    </row>
    <row r="5" spans="1:13" x14ac:dyDescent="0.25">
      <c r="A5" s="200"/>
      <c r="B5" s="200"/>
      <c r="C5" s="200"/>
      <c r="D5" s="200"/>
      <c r="E5" s="200"/>
      <c r="F5" s="200"/>
      <c r="G5" s="200"/>
      <c r="H5" s="6" t="s">
        <v>12</v>
      </c>
      <c r="I5" s="6" t="s">
        <v>12</v>
      </c>
      <c r="J5" s="6" t="s">
        <v>12</v>
      </c>
      <c r="K5" s="6" t="s">
        <v>12</v>
      </c>
      <c r="L5" s="6" t="s">
        <v>12</v>
      </c>
      <c r="M5" s="201"/>
    </row>
    <row r="6" spans="1:13" ht="34.5" customHeight="1" x14ac:dyDescent="0.25">
      <c r="A6" s="236" t="s">
        <v>144</v>
      </c>
      <c r="B6" s="237"/>
      <c r="C6" s="237"/>
      <c r="D6" s="237"/>
      <c r="E6" s="237"/>
      <c r="F6" s="237"/>
      <c r="G6" s="237"/>
      <c r="H6" s="237"/>
      <c r="I6" s="237"/>
      <c r="J6" s="237"/>
      <c r="K6" s="237"/>
      <c r="L6" s="237"/>
      <c r="M6" s="238"/>
    </row>
    <row r="7" spans="1:13" x14ac:dyDescent="0.25">
      <c r="A7" s="252" t="s">
        <v>23</v>
      </c>
      <c r="B7" s="239" t="s">
        <v>138</v>
      </c>
      <c r="C7" s="248" t="s">
        <v>145</v>
      </c>
      <c r="D7" s="242" t="s">
        <v>139</v>
      </c>
      <c r="E7" s="244" t="s">
        <v>140</v>
      </c>
      <c r="F7" s="244" t="s">
        <v>141</v>
      </c>
      <c r="G7" s="244" t="s">
        <v>142</v>
      </c>
      <c r="H7" s="246">
        <v>47580</v>
      </c>
      <c r="I7" s="250">
        <v>0</v>
      </c>
      <c r="J7" s="250">
        <v>0</v>
      </c>
      <c r="K7" s="250">
        <v>0</v>
      </c>
      <c r="L7" s="246">
        <f>K7+J7+I7+H7</f>
        <v>47580</v>
      </c>
      <c r="M7" s="239" t="s">
        <v>26</v>
      </c>
    </row>
    <row r="8" spans="1:13" x14ac:dyDescent="0.25">
      <c r="A8" s="253"/>
      <c r="B8" s="240"/>
      <c r="C8" s="249"/>
      <c r="D8" s="243"/>
      <c r="E8" s="245"/>
      <c r="F8" s="245"/>
      <c r="G8" s="245"/>
      <c r="H8" s="247"/>
      <c r="I8" s="251"/>
      <c r="J8" s="251"/>
      <c r="K8" s="251"/>
      <c r="L8" s="247"/>
      <c r="M8" s="240"/>
    </row>
    <row r="9" spans="1:13" ht="36" x14ac:dyDescent="0.25">
      <c r="A9" s="10" t="s">
        <v>24</v>
      </c>
      <c r="B9" s="241"/>
      <c r="C9" s="72" t="s">
        <v>143</v>
      </c>
      <c r="D9" s="74" t="s">
        <v>139</v>
      </c>
      <c r="E9" s="73" t="s">
        <v>140</v>
      </c>
      <c r="F9" s="73" t="s">
        <v>141</v>
      </c>
      <c r="G9" s="72" t="s">
        <v>142</v>
      </c>
      <c r="H9" s="165">
        <v>0</v>
      </c>
      <c r="I9" s="166">
        <v>0</v>
      </c>
      <c r="J9" s="166">
        <v>0</v>
      </c>
      <c r="K9" s="166">
        <v>0</v>
      </c>
      <c r="L9" s="165">
        <f>K9+J9+I9+H9</f>
        <v>0</v>
      </c>
      <c r="M9" s="241"/>
    </row>
    <row r="10" spans="1:13" ht="60" x14ac:dyDescent="0.25">
      <c r="A10" s="39">
        <v>2</v>
      </c>
      <c r="B10" s="155" t="s">
        <v>146</v>
      </c>
      <c r="C10" s="155" t="s">
        <v>147</v>
      </c>
      <c r="D10" s="74" t="s">
        <v>148</v>
      </c>
      <c r="E10" s="156" t="s">
        <v>127</v>
      </c>
      <c r="F10" s="44" t="s">
        <v>43</v>
      </c>
      <c r="G10" s="44" t="s">
        <v>36</v>
      </c>
      <c r="H10" s="167">
        <f>551200+130000+40000</f>
        <v>721200</v>
      </c>
      <c r="I10" s="167">
        <v>0</v>
      </c>
      <c r="J10" s="167">
        <v>0</v>
      </c>
      <c r="K10" s="167">
        <v>0</v>
      </c>
      <c r="L10" s="167">
        <f>J10+I10+H10</f>
        <v>721200</v>
      </c>
      <c r="M10" s="155" t="s">
        <v>100</v>
      </c>
    </row>
    <row r="11" spans="1:13" ht="72" x14ac:dyDescent="0.25">
      <c r="A11" s="39">
        <v>3</v>
      </c>
      <c r="B11" s="12" t="s">
        <v>284</v>
      </c>
      <c r="C11" s="155" t="s">
        <v>145</v>
      </c>
      <c r="D11" s="74" t="s">
        <v>139</v>
      </c>
      <c r="E11" s="156" t="s">
        <v>127</v>
      </c>
      <c r="F11" s="44" t="s">
        <v>381</v>
      </c>
      <c r="G11" s="44" t="s">
        <v>36</v>
      </c>
      <c r="H11" s="167">
        <v>170654</v>
      </c>
      <c r="I11" s="167"/>
      <c r="J11" s="167"/>
      <c r="K11" s="167"/>
      <c r="L11" s="167">
        <f>K11+J11+I11+H11</f>
        <v>170654</v>
      </c>
      <c r="M11" s="12" t="s">
        <v>286</v>
      </c>
    </row>
    <row r="12" spans="1:13" ht="72" x14ac:dyDescent="0.25">
      <c r="A12" s="39">
        <v>4</v>
      </c>
      <c r="B12" s="12" t="s">
        <v>379</v>
      </c>
      <c r="C12" s="155" t="s">
        <v>145</v>
      </c>
      <c r="D12" s="74" t="s">
        <v>139</v>
      </c>
      <c r="E12" s="156" t="s">
        <v>127</v>
      </c>
      <c r="F12" s="44" t="s">
        <v>381</v>
      </c>
      <c r="G12" s="44" t="s">
        <v>36</v>
      </c>
      <c r="H12" s="167">
        <v>47580</v>
      </c>
      <c r="I12" s="167"/>
      <c r="J12" s="167"/>
      <c r="K12" s="167"/>
      <c r="L12" s="167">
        <f>K12+J12+I12+H12</f>
        <v>47580</v>
      </c>
      <c r="M12" s="12" t="s">
        <v>286</v>
      </c>
    </row>
    <row r="13" spans="1:13" ht="72" x14ac:dyDescent="0.25">
      <c r="A13" s="164">
        <v>5</v>
      </c>
      <c r="B13" s="163" t="s">
        <v>409</v>
      </c>
      <c r="C13" s="155" t="s">
        <v>145</v>
      </c>
      <c r="D13" s="74" t="s">
        <v>139</v>
      </c>
      <c r="E13" s="156" t="s">
        <v>127</v>
      </c>
      <c r="F13" s="44" t="s">
        <v>381</v>
      </c>
      <c r="G13" s="44" t="s">
        <v>36</v>
      </c>
      <c r="H13" s="167"/>
      <c r="I13" s="167">
        <f>18000+25000+81817</f>
        <v>124817</v>
      </c>
      <c r="J13" s="167"/>
      <c r="K13" s="167"/>
      <c r="L13" s="167">
        <f>K13+J13+I13+H13</f>
        <v>124817</v>
      </c>
      <c r="M13" s="20"/>
    </row>
    <row r="14" spans="1:13" ht="72" x14ac:dyDescent="0.25">
      <c r="A14" s="164">
        <v>6</v>
      </c>
      <c r="B14" s="163" t="s">
        <v>410</v>
      </c>
      <c r="C14" s="155" t="s">
        <v>145</v>
      </c>
      <c r="D14" s="74" t="s">
        <v>139</v>
      </c>
      <c r="E14" s="156" t="s">
        <v>127</v>
      </c>
      <c r="F14" s="44" t="s">
        <v>381</v>
      </c>
      <c r="G14" s="44" t="s">
        <v>36</v>
      </c>
      <c r="H14" s="167"/>
      <c r="I14" s="167">
        <f>13100+30000+109260</f>
        <v>152360</v>
      </c>
      <c r="J14" s="167"/>
      <c r="K14" s="167"/>
      <c r="L14" s="167">
        <f>K14+J14+I14+H14</f>
        <v>152360</v>
      </c>
      <c r="M14" s="20"/>
    </row>
    <row r="15" spans="1:13" ht="72" x14ac:dyDescent="0.25">
      <c r="A15" s="164">
        <v>7</v>
      </c>
      <c r="B15" s="163" t="s">
        <v>411</v>
      </c>
      <c r="C15" s="155" t="s">
        <v>145</v>
      </c>
      <c r="D15" s="74" t="s">
        <v>139</v>
      </c>
      <c r="E15" s="156" t="s">
        <v>127</v>
      </c>
      <c r="F15" s="44" t="s">
        <v>381</v>
      </c>
      <c r="G15" s="44" t="s">
        <v>36</v>
      </c>
      <c r="H15" s="167"/>
      <c r="I15" s="167">
        <f>300000+125000</f>
        <v>425000</v>
      </c>
      <c r="J15" s="167"/>
      <c r="K15" s="167"/>
      <c r="L15" s="167">
        <f>K15+J15+I15+H15</f>
        <v>425000</v>
      </c>
      <c r="M15" s="20"/>
    </row>
    <row r="16" spans="1:13" ht="36.75" customHeight="1" x14ac:dyDescent="0.25">
      <c r="A16" s="219" t="s">
        <v>149</v>
      </c>
      <c r="B16" s="220"/>
      <c r="C16" s="220"/>
      <c r="D16" s="220"/>
      <c r="E16" s="220"/>
      <c r="F16" s="221"/>
      <c r="G16" s="40" t="s">
        <v>37</v>
      </c>
      <c r="H16" s="165">
        <f>H17+H18+H19+H20</f>
        <v>987014</v>
      </c>
      <c r="I16" s="165">
        <f>I19</f>
        <v>702177</v>
      </c>
      <c r="J16" s="165">
        <v>0</v>
      </c>
      <c r="K16" s="165">
        <v>0</v>
      </c>
      <c r="L16" s="165">
        <f>H16+I16+J16+K16</f>
        <v>1689191</v>
      </c>
      <c r="M16" s="36"/>
    </row>
    <row r="17" spans="1:13" ht="44.25" customHeight="1" x14ac:dyDescent="0.25">
      <c r="A17" s="222"/>
      <c r="B17" s="223"/>
      <c r="C17" s="223"/>
      <c r="D17" s="223"/>
      <c r="E17" s="223"/>
      <c r="F17" s="224"/>
      <c r="G17" s="34" t="s">
        <v>128</v>
      </c>
      <c r="H17" s="168">
        <v>0</v>
      </c>
      <c r="I17" s="168">
        <v>0</v>
      </c>
      <c r="J17" s="168">
        <v>0</v>
      </c>
      <c r="K17" s="168">
        <v>0</v>
      </c>
      <c r="L17" s="168">
        <v>0</v>
      </c>
      <c r="M17" s="17"/>
    </row>
    <row r="18" spans="1:13" ht="42.75" customHeight="1" x14ac:dyDescent="0.25">
      <c r="A18" s="222"/>
      <c r="B18" s="223"/>
      <c r="C18" s="223"/>
      <c r="D18" s="223"/>
      <c r="E18" s="223"/>
      <c r="F18" s="224"/>
      <c r="G18" s="34" t="s">
        <v>129</v>
      </c>
      <c r="H18" s="169">
        <v>0</v>
      </c>
      <c r="I18" s="169">
        <v>0</v>
      </c>
      <c r="J18" s="169">
        <v>0</v>
      </c>
      <c r="K18" s="169">
        <v>0</v>
      </c>
      <c r="L18" s="169">
        <v>0</v>
      </c>
      <c r="M18" s="17"/>
    </row>
    <row r="19" spans="1:13" ht="57" customHeight="1" x14ac:dyDescent="0.25">
      <c r="A19" s="222"/>
      <c r="B19" s="223"/>
      <c r="C19" s="223"/>
      <c r="D19" s="223"/>
      <c r="E19" s="223"/>
      <c r="F19" s="224"/>
      <c r="G19" s="8" t="s">
        <v>130</v>
      </c>
      <c r="H19" s="165">
        <f>H10+H18+H7+H11+H12</f>
        <v>987014</v>
      </c>
      <c r="I19" s="165">
        <f>SUM(I7:I15)</f>
        <v>702177</v>
      </c>
      <c r="J19" s="165">
        <v>0</v>
      </c>
      <c r="K19" s="165">
        <v>0</v>
      </c>
      <c r="L19" s="165">
        <f>H19+I19+J19+K19</f>
        <v>1689191</v>
      </c>
      <c r="M19" s="17"/>
    </row>
    <row r="20" spans="1:13" ht="39.75" customHeight="1" x14ac:dyDescent="0.25">
      <c r="A20" s="222"/>
      <c r="B20" s="223"/>
      <c r="C20" s="223"/>
      <c r="D20" s="223"/>
      <c r="E20" s="223"/>
      <c r="F20" s="224"/>
      <c r="G20" s="8" t="s">
        <v>131</v>
      </c>
      <c r="H20" s="169">
        <v>0</v>
      </c>
      <c r="I20" s="169">
        <v>0</v>
      </c>
      <c r="J20" s="169">
        <v>0</v>
      </c>
      <c r="K20" s="169">
        <v>0</v>
      </c>
      <c r="L20" s="169">
        <v>0</v>
      </c>
      <c r="M20" s="17"/>
    </row>
    <row r="21" spans="1:13" ht="39.75" customHeight="1" x14ac:dyDescent="0.25">
      <c r="A21" s="222" t="s">
        <v>373</v>
      </c>
      <c r="B21" s="223"/>
      <c r="C21" s="223"/>
      <c r="D21" s="223"/>
      <c r="E21" s="223"/>
      <c r="F21" s="223"/>
      <c r="G21" s="223"/>
      <c r="H21" s="223"/>
      <c r="I21" s="223"/>
      <c r="J21" s="223"/>
      <c r="K21" s="223"/>
      <c r="L21" s="223"/>
      <c r="M21" s="224"/>
    </row>
    <row r="22" spans="1:13" ht="39.75" customHeight="1" x14ac:dyDescent="0.25">
      <c r="A22" s="105"/>
      <c r="B22" s="105"/>
      <c r="C22" s="105"/>
      <c r="D22" s="105"/>
      <c r="E22" s="105"/>
      <c r="F22" s="105"/>
      <c r="G22" s="106"/>
      <c r="H22" s="107"/>
      <c r="I22" s="107"/>
      <c r="J22" s="107"/>
      <c r="K22" s="107"/>
      <c r="L22" s="107"/>
      <c r="M22" s="108"/>
    </row>
  </sheetData>
  <mergeCells count="27">
    <mergeCell ref="K1:M1"/>
    <mergeCell ref="A16:F20"/>
    <mergeCell ref="A21:M21"/>
    <mergeCell ref="A2:M2"/>
    <mergeCell ref="A3:A5"/>
    <mergeCell ref="B3:B5"/>
    <mergeCell ref="C3:C5"/>
    <mergeCell ref="D3:D5"/>
    <mergeCell ref="E3:E5"/>
    <mergeCell ref="F3:F5"/>
    <mergeCell ref="G3:G5"/>
    <mergeCell ref="H3:L3"/>
    <mergeCell ref="M3:M5"/>
    <mergeCell ref="A6:M6"/>
    <mergeCell ref="A7:A8"/>
    <mergeCell ref="L7:L8"/>
    <mergeCell ref="B7:B9"/>
    <mergeCell ref="C7:C8"/>
    <mergeCell ref="I7:I8"/>
    <mergeCell ref="J7:J8"/>
    <mergeCell ref="K7:K8"/>
    <mergeCell ref="M7:M9"/>
    <mergeCell ref="D7:D8"/>
    <mergeCell ref="E7:E8"/>
    <mergeCell ref="F7:F8"/>
    <mergeCell ref="G7:G8"/>
    <mergeCell ref="H7:H8"/>
  </mergeCells>
  <phoneticPr fontId="28" type="noConversion"/>
  <pageMargins left="0.70866141732283472" right="0.70866141732283472" top="0.74803149606299213" bottom="0.74803149606299213" header="0.31496062992125984" footer="0.31496062992125984"/>
  <pageSetup paperSize="9" scale="70" fitToHeight="0" orientation="landscape" verticalDpi="18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19"/>
  <sheetViews>
    <sheetView view="pageBreakPreview" topLeftCell="A10" zoomScaleNormal="150" zoomScaleSheetLayoutView="100" workbookViewId="0">
      <selection activeCell="K1" sqref="K1:M1"/>
    </sheetView>
  </sheetViews>
  <sheetFormatPr defaultRowHeight="15" x14ac:dyDescent="0.25"/>
  <cols>
    <col min="1" max="1" width="5.42578125" customWidth="1"/>
    <col min="2" max="2" width="7.85546875" customWidth="1"/>
    <col min="3" max="3" width="19.140625" customWidth="1"/>
    <col min="4" max="4" width="9.42578125" customWidth="1"/>
    <col min="5" max="5" width="9.28515625" customWidth="1"/>
    <col min="6" max="6" width="14.28515625" customWidth="1"/>
    <col min="7" max="7" width="17.42578125" customWidth="1"/>
    <col min="8" max="8" width="8.140625" customWidth="1"/>
    <col min="9" max="9" width="5.140625" customWidth="1"/>
    <col min="10" max="10" width="6" customWidth="1"/>
    <col min="11" max="11" width="5" customWidth="1"/>
    <col min="12" max="12" width="8.140625" customWidth="1"/>
    <col min="13" max="13" width="15.140625" customWidth="1"/>
  </cols>
  <sheetData>
    <row r="1" spans="1:15" ht="53.25" customHeight="1" x14ac:dyDescent="0.25">
      <c r="F1" s="4"/>
      <c r="K1" s="202" t="s">
        <v>433</v>
      </c>
      <c r="L1" s="202"/>
      <c r="M1" s="202"/>
    </row>
    <row r="2" spans="1:15" ht="63.75" customHeight="1" x14ac:dyDescent="0.25">
      <c r="A2" s="235" t="s">
        <v>245</v>
      </c>
      <c r="B2" s="235"/>
      <c r="C2" s="235"/>
      <c r="D2" s="235"/>
      <c r="E2" s="235"/>
      <c r="F2" s="235"/>
      <c r="G2" s="235"/>
      <c r="H2" s="235"/>
      <c r="I2" s="235"/>
      <c r="J2" s="235"/>
      <c r="K2" s="235"/>
      <c r="L2" s="235"/>
      <c r="M2" s="235"/>
    </row>
    <row r="3" spans="1:15" ht="31.5" customHeight="1" x14ac:dyDescent="0.25">
      <c r="A3" s="198" t="s">
        <v>20</v>
      </c>
      <c r="B3" s="198" t="s">
        <v>13</v>
      </c>
      <c r="C3" s="198" t="s">
        <v>14</v>
      </c>
      <c r="D3" s="198" t="s">
        <v>15</v>
      </c>
      <c r="E3" s="198" t="s">
        <v>16</v>
      </c>
      <c r="F3" s="198" t="s">
        <v>17</v>
      </c>
      <c r="G3" s="198" t="s">
        <v>18</v>
      </c>
      <c r="H3" s="191" t="s">
        <v>251</v>
      </c>
      <c r="I3" s="192"/>
      <c r="J3" s="192"/>
      <c r="K3" s="192"/>
      <c r="L3" s="193"/>
      <c r="M3" s="201" t="s">
        <v>19</v>
      </c>
    </row>
    <row r="4" spans="1:15" ht="27" customHeight="1" x14ac:dyDescent="0.25">
      <c r="A4" s="199"/>
      <c r="B4" s="199"/>
      <c r="C4" s="199"/>
      <c r="D4" s="199"/>
      <c r="E4" s="199"/>
      <c r="F4" s="199"/>
      <c r="G4" s="199"/>
      <c r="H4" s="5" t="s">
        <v>2</v>
      </c>
      <c r="I4" s="5" t="s">
        <v>3</v>
      </c>
      <c r="J4" s="5" t="s">
        <v>4</v>
      </c>
      <c r="K4" s="71" t="s">
        <v>126</v>
      </c>
      <c r="L4" s="5" t="s">
        <v>38</v>
      </c>
      <c r="M4" s="201"/>
    </row>
    <row r="5" spans="1:15" x14ac:dyDescent="0.25">
      <c r="A5" s="200"/>
      <c r="B5" s="200"/>
      <c r="C5" s="200"/>
      <c r="D5" s="200"/>
      <c r="E5" s="200"/>
      <c r="F5" s="200"/>
      <c r="G5" s="200"/>
      <c r="H5" s="6" t="s">
        <v>12</v>
      </c>
      <c r="I5" s="6" t="s">
        <v>12</v>
      </c>
      <c r="J5" s="6" t="s">
        <v>12</v>
      </c>
      <c r="K5" s="6" t="s">
        <v>12</v>
      </c>
      <c r="L5" s="6" t="s">
        <v>12</v>
      </c>
      <c r="M5" s="201"/>
    </row>
    <row r="6" spans="1:15" ht="17.25" customHeight="1" x14ac:dyDescent="0.25">
      <c r="A6" s="236" t="s">
        <v>150</v>
      </c>
      <c r="B6" s="237"/>
      <c r="C6" s="237"/>
      <c r="D6" s="237"/>
      <c r="E6" s="237"/>
      <c r="F6" s="237"/>
      <c r="G6" s="237"/>
      <c r="H6" s="237"/>
      <c r="I6" s="237"/>
      <c r="J6" s="237"/>
      <c r="K6" s="237"/>
      <c r="L6" s="237"/>
      <c r="M6" s="238"/>
    </row>
    <row r="7" spans="1:15" ht="78" customHeight="1" x14ac:dyDescent="0.25">
      <c r="A7" s="10" t="s">
        <v>23</v>
      </c>
      <c r="B7" s="70"/>
      <c r="C7" s="12" t="s">
        <v>151</v>
      </c>
      <c r="D7" s="47" t="s">
        <v>156</v>
      </c>
      <c r="E7" s="12" t="s">
        <v>246</v>
      </c>
      <c r="F7" s="12" t="s">
        <v>43</v>
      </c>
      <c r="G7" s="13" t="s">
        <v>36</v>
      </c>
      <c r="H7" s="42">
        <v>173080</v>
      </c>
      <c r="I7" s="12">
        <v>0</v>
      </c>
      <c r="J7" s="12">
        <v>0</v>
      </c>
      <c r="K7" s="12">
        <v>0</v>
      </c>
      <c r="L7" s="42">
        <f>H7+I7+J7+K7</f>
        <v>173080</v>
      </c>
      <c r="M7" s="12"/>
    </row>
    <row r="8" spans="1:15" ht="78" customHeight="1" x14ac:dyDescent="0.25">
      <c r="A8" s="161"/>
      <c r="B8" s="162"/>
      <c r="C8" s="12" t="s">
        <v>400</v>
      </c>
      <c r="D8" s="47" t="s">
        <v>156</v>
      </c>
      <c r="E8" s="12" t="s">
        <v>246</v>
      </c>
      <c r="F8" s="12" t="s">
        <v>43</v>
      </c>
      <c r="G8" s="13" t="s">
        <v>36</v>
      </c>
      <c r="H8" s="42">
        <v>322080</v>
      </c>
      <c r="I8" s="12">
        <v>0</v>
      </c>
      <c r="J8" s="12">
        <v>0</v>
      </c>
      <c r="K8" s="12">
        <v>0</v>
      </c>
      <c r="L8" s="42">
        <f t="shared" ref="L8:L9" si="0">H8+I8+J8+K8</f>
        <v>322080</v>
      </c>
      <c r="M8" s="12"/>
    </row>
    <row r="9" spans="1:15" ht="78" customHeight="1" x14ac:dyDescent="0.25">
      <c r="A9" s="161"/>
      <c r="B9" s="162"/>
      <c r="C9" s="12" t="s">
        <v>401</v>
      </c>
      <c r="D9" s="47" t="s">
        <v>156</v>
      </c>
      <c r="E9" s="12" t="s">
        <v>246</v>
      </c>
      <c r="F9" s="12" t="s">
        <v>43</v>
      </c>
      <c r="G9" s="13" t="s">
        <v>36</v>
      </c>
      <c r="H9" s="42">
        <v>165920</v>
      </c>
      <c r="I9" s="12">
        <v>0</v>
      </c>
      <c r="J9" s="12">
        <v>0</v>
      </c>
      <c r="K9" s="12">
        <v>0</v>
      </c>
      <c r="L9" s="42">
        <f t="shared" si="0"/>
        <v>165920</v>
      </c>
      <c r="M9" s="12"/>
    </row>
    <row r="10" spans="1:15" ht="78" customHeight="1" x14ac:dyDescent="0.25">
      <c r="A10" s="161"/>
      <c r="B10" s="162"/>
      <c r="C10" s="12" t="s">
        <v>402</v>
      </c>
      <c r="D10" s="47" t="s">
        <v>156</v>
      </c>
      <c r="E10" s="12" t="s">
        <v>246</v>
      </c>
      <c r="F10" s="12" t="s">
        <v>43</v>
      </c>
      <c r="G10" s="13" t="s">
        <v>36</v>
      </c>
      <c r="H10" s="42">
        <v>-11600</v>
      </c>
      <c r="I10" s="12">
        <v>0</v>
      </c>
      <c r="J10" s="12">
        <v>0</v>
      </c>
      <c r="K10" s="12">
        <v>0</v>
      </c>
      <c r="L10" s="42">
        <f t="shared" ref="L10" si="1">H10+I10+J10+K10</f>
        <v>-11600</v>
      </c>
      <c r="M10" s="12"/>
    </row>
    <row r="11" spans="1:15" x14ac:dyDescent="0.25">
      <c r="A11" s="254" t="s">
        <v>152</v>
      </c>
      <c r="B11" s="255"/>
      <c r="C11" s="255"/>
      <c r="D11" s="255"/>
      <c r="E11" s="255"/>
      <c r="F11" s="255"/>
      <c r="G11" s="255"/>
      <c r="H11" s="255"/>
      <c r="I11" s="255"/>
      <c r="J11" s="255"/>
      <c r="K11" s="255"/>
      <c r="L11" s="255"/>
      <c r="M11" s="256"/>
    </row>
    <row r="12" spans="1:15" ht="63" customHeight="1" x14ac:dyDescent="0.25">
      <c r="A12" s="10" t="s">
        <v>40</v>
      </c>
      <c r="B12" s="15"/>
      <c r="C12" s="12" t="s">
        <v>153</v>
      </c>
      <c r="D12" s="47" t="s">
        <v>156</v>
      </c>
      <c r="E12" s="23" t="s">
        <v>246</v>
      </c>
      <c r="F12" s="23" t="s">
        <v>43</v>
      </c>
      <c r="G12" s="23" t="s">
        <v>36</v>
      </c>
      <c r="H12" s="16">
        <v>0</v>
      </c>
      <c r="I12" s="16">
        <v>0</v>
      </c>
      <c r="J12" s="16">
        <v>0</v>
      </c>
      <c r="K12" s="16">
        <v>0</v>
      </c>
      <c r="L12" s="49">
        <f>H12+I12+J12+K12</f>
        <v>0</v>
      </c>
      <c r="M12" s="12" t="s">
        <v>154</v>
      </c>
      <c r="O12" s="48"/>
    </row>
    <row r="13" spans="1:15" ht="94.5" customHeight="1" x14ac:dyDescent="0.25">
      <c r="A13" s="19" t="s">
        <v>44</v>
      </c>
      <c r="B13" s="27"/>
      <c r="C13" s="20" t="s">
        <v>155</v>
      </c>
      <c r="D13" s="47" t="s">
        <v>156</v>
      </c>
      <c r="E13" s="26" t="s">
        <v>246</v>
      </c>
      <c r="F13" s="26" t="s">
        <v>43</v>
      </c>
      <c r="G13" s="26" t="s">
        <v>36</v>
      </c>
      <c r="H13" s="43">
        <v>143000</v>
      </c>
      <c r="I13" s="16">
        <v>0</v>
      </c>
      <c r="J13" s="16">
        <v>0</v>
      </c>
      <c r="K13" s="16">
        <v>0</v>
      </c>
      <c r="L13" s="43">
        <v>143000</v>
      </c>
      <c r="M13" s="12" t="s">
        <v>88</v>
      </c>
    </row>
    <row r="14" spans="1:15" ht="15" customHeight="1" x14ac:dyDescent="0.25">
      <c r="A14" s="219" t="s">
        <v>149</v>
      </c>
      <c r="B14" s="220"/>
      <c r="C14" s="220"/>
      <c r="D14" s="220"/>
      <c r="E14" s="220"/>
      <c r="F14" s="221"/>
      <c r="G14" s="40" t="s">
        <v>37</v>
      </c>
      <c r="H14" s="41">
        <f>H7+H12+H13+H8+H9+H10</f>
        <v>792480</v>
      </c>
      <c r="I14" s="39">
        <v>0</v>
      </c>
      <c r="J14" s="39">
        <v>0</v>
      </c>
      <c r="K14" s="39">
        <v>0</v>
      </c>
      <c r="L14" s="41">
        <f>H14+I14+J14</f>
        <v>792480</v>
      </c>
      <c r="M14" s="36"/>
    </row>
    <row r="15" spans="1:15" ht="44.25" customHeight="1" x14ac:dyDescent="0.25">
      <c r="A15" s="222"/>
      <c r="B15" s="223"/>
      <c r="C15" s="223"/>
      <c r="D15" s="223"/>
      <c r="E15" s="223"/>
      <c r="F15" s="224"/>
      <c r="G15" s="34" t="s">
        <v>128</v>
      </c>
      <c r="H15" s="46">
        <v>0</v>
      </c>
      <c r="I15" s="46">
        <v>0</v>
      </c>
      <c r="J15" s="46">
        <v>0</v>
      </c>
      <c r="K15" s="46">
        <v>0</v>
      </c>
      <c r="L15" s="41">
        <f t="shared" ref="L15:L17" si="2">H15+I15+J15</f>
        <v>0</v>
      </c>
      <c r="M15" s="17"/>
    </row>
    <row r="16" spans="1:15" ht="42.75" customHeight="1" x14ac:dyDescent="0.25">
      <c r="A16" s="222"/>
      <c r="B16" s="223"/>
      <c r="C16" s="223"/>
      <c r="D16" s="223"/>
      <c r="E16" s="223"/>
      <c r="F16" s="224"/>
      <c r="G16" s="34" t="s">
        <v>129</v>
      </c>
      <c r="H16" s="45">
        <v>0</v>
      </c>
      <c r="I16" s="45">
        <v>0</v>
      </c>
      <c r="J16" s="45">
        <v>0</v>
      </c>
      <c r="K16" s="45">
        <v>0</v>
      </c>
      <c r="L16" s="41">
        <f t="shared" si="2"/>
        <v>0</v>
      </c>
      <c r="M16" s="17"/>
    </row>
    <row r="17" spans="1:13" ht="39.75" customHeight="1" x14ac:dyDescent="0.25">
      <c r="A17" s="222"/>
      <c r="B17" s="223"/>
      <c r="C17" s="223"/>
      <c r="D17" s="223"/>
      <c r="E17" s="223"/>
      <c r="F17" s="224"/>
      <c r="G17" s="8" t="s">
        <v>130</v>
      </c>
      <c r="H17" s="41">
        <f>H14</f>
        <v>792480</v>
      </c>
      <c r="I17" s="39">
        <v>0</v>
      </c>
      <c r="J17" s="39">
        <v>0</v>
      </c>
      <c r="K17" s="39">
        <v>0</v>
      </c>
      <c r="L17" s="41">
        <f t="shared" si="2"/>
        <v>792480</v>
      </c>
      <c r="M17" s="17"/>
    </row>
    <row r="18" spans="1:13" ht="39.75" customHeight="1" x14ac:dyDescent="0.25">
      <c r="A18" s="222"/>
      <c r="B18" s="223"/>
      <c r="C18" s="223"/>
      <c r="D18" s="223"/>
      <c r="E18" s="223"/>
      <c r="F18" s="224"/>
      <c r="G18" s="8" t="s">
        <v>131</v>
      </c>
      <c r="H18" s="45">
        <v>0</v>
      </c>
      <c r="I18" s="45">
        <v>0</v>
      </c>
      <c r="J18" s="45">
        <v>0</v>
      </c>
      <c r="K18" s="45">
        <v>0</v>
      </c>
      <c r="L18" s="45">
        <v>0</v>
      </c>
      <c r="M18" s="17"/>
    </row>
    <row r="19" spans="1:13" ht="30.75" customHeight="1" x14ac:dyDescent="0.25">
      <c r="A19" s="222" t="s">
        <v>372</v>
      </c>
      <c r="B19" s="223"/>
      <c r="C19" s="223"/>
      <c r="D19" s="223"/>
      <c r="E19" s="223"/>
      <c r="F19" s="223"/>
      <c r="G19" s="223"/>
      <c r="H19" s="223"/>
      <c r="I19" s="223"/>
      <c r="J19" s="223"/>
      <c r="K19" s="223"/>
      <c r="L19" s="223"/>
      <c r="M19" s="224"/>
    </row>
  </sheetData>
  <mergeCells count="15">
    <mergeCell ref="K1:M1"/>
    <mergeCell ref="A14:F18"/>
    <mergeCell ref="A19:M19"/>
    <mergeCell ref="A11:M11"/>
    <mergeCell ref="A6:M6"/>
    <mergeCell ref="A2:M2"/>
    <mergeCell ref="A3:A5"/>
    <mergeCell ref="B3:B5"/>
    <mergeCell ref="C3:C5"/>
    <mergeCell ref="D3:D5"/>
    <mergeCell ref="E3:E5"/>
    <mergeCell ref="F3:F5"/>
    <mergeCell ref="G3:G5"/>
    <mergeCell ref="H3:L3"/>
    <mergeCell ref="M3:M5"/>
  </mergeCells>
  <phoneticPr fontId="28" type="noConversion"/>
  <pageMargins left="0.70866141732283472" right="0.70866141732283472" top="0.74803149606299213" bottom="0.74803149606299213" header="0.31496062992125984" footer="0.31496062992125984"/>
  <pageSetup paperSize="9" fitToHeight="0" orientation="landscape" verticalDpi="18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64"/>
  <sheetViews>
    <sheetView topLeftCell="A52" zoomScaleNormal="100" workbookViewId="0">
      <selection activeCell="K1" sqref="K1:M1"/>
    </sheetView>
  </sheetViews>
  <sheetFormatPr defaultRowHeight="15" x14ac:dyDescent="0.25"/>
  <cols>
    <col min="1" max="1" width="5.42578125" customWidth="1"/>
    <col min="2" max="2" width="5.7109375" customWidth="1"/>
    <col min="3" max="3" width="27.5703125" customWidth="1"/>
    <col min="4" max="4" width="8.5703125" customWidth="1"/>
    <col min="5" max="5" width="6.7109375" customWidth="1"/>
    <col min="6" max="6" width="17.5703125" customWidth="1"/>
    <col min="7" max="7" width="16.85546875" customWidth="1"/>
    <col min="8" max="8" width="11.85546875" customWidth="1"/>
    <col min="9" max="9" width="11.7109375" customWidth="1"/>
    <col min="10" max="10" width="9" customWidth="1"/>
    <col min="11" max="11" width="9.7109375" customWidth="1"/>
    <col min="12" max="12" width="11.85546875" customWidth="1"/>
    <col min="13" max="13" width="29.7109375" customWidth="1"/>
    <col min="17" max="17" width="15.42578125" bestFit="1" customWidth="1"/>
    <col min="19" max="19" width="9.85546875" bestFit="1" customWidth="1"/>
  </cols>
  <sheetData>
    <row r="1" spans="1:19" ht="52.5" customHeight="1" x14ac:dyDescent="0.25">
      <c r="A1" s="75"/>
      <c r="B1" s="75"/>
      <c r="C1" s="75"/>
      <c r="D1" s="75"/>
      <c r="E1" s="75"/>
      <c r="F1" s="76"/>
      <c r="G1" s="75"/>
      <c r="H1" s="75"/>
      <c r="I1" s="75"/>
      <c r="J1" s="75"/>
      <c r="K1" s="202" t="s">
        <v>434</v>
      </c>
      <c r="L1" s="202"/>
      <c r="M1" s="202"/>
    </row>
    <row r="2" spans="1:19" ht="48.75" customHeight="1" x14ac:dyDescent="0.25">
      <c r="A2" s="207" t="s">
        <v>254</v>
      </c>
      <c r="B2" s="207"/>
      <c r="C2" s="207"/>
      <c r="D2" s="207"/>
      <c r="E2" s="207"/>
      <c r="F2" s="207"/>
      <c r="G2" s="207"/>
      <c r="H2" s="207"/>
      <c r="I2" s="207"/>
      <c r="J2" s="207"/>
      <c r="K2" s="207"/>
      <c r="L2" s="207"/>
      <c r="M2" s="207"/>
    </row>
    <row r="3" spans="1:19" x14ac:dyDescent="0.25">
      <c r="A3" s="198" t="s">
        <v>20</v>
      </c>
      <c r="B3" s="198" t="s">
        <v>13</v>
      </c>
      <c r="C3" s="198" t="s">
        <v>14</v>
      </c>
      <c r="D3" s="198" t="s">
        <v>15</v>
      </c>
      <c r="E3" s="198" t="s">
        <v>16</v>
      </c>
      <c r="F3" s="198" t="s">
        <v>17</v>
      </c>
      <c r="G3" s="198" t="s">
        <v>18</v>
      </c>
      <c r="H3" s="191" t="s">
        <v>251</v>
      </c>
      <c r="I3" s="192"/>
      <c r="J3" s="192"/>
      <c r="K3" s="192"/>
      <c r="L3" s="193"/>
      <c r="M3" s="201" t="s">
        <v>19</v>
      </c>
    </row>
    <row r="4" spans="1:19" x14ac:dyDescent="0.25">
      <c r="A4" s="199"/>
      <c r="B4" s="199"/>
      <c r="C4" s="199"/>
      <c r="D4" s="199"/>
      <c r="E4" s="199"/>
      <c r="F4" s="199"/>
      <c r="G4" s="199"/>
      <c r="H4" s="5" t="s">
        <v>2</v>
      </c>
      <c r="I4" s="5" t="s">
        <v>3</v>
      </c>
      <c r="J4" s="5" t="s">
        <v>4</v>
      </c>
      <c r="K4" s="35" t="s">
        <v>126</v>
      </c>
      <c r="L4" s="5" t="s">
        <v>38</v>
      </c>
      <c r="M4" s="201"/>
    </row>
    <row r="5" spans="1:19" x14ac:dyDescent="0.25">
      <c r="A5" s="200"/>
      <c r="B5" s="200"/>
      <c r="C5" s="200"/>
      <c r="D5" s="200"/>
      <c r="E5" s="200"/>
      <c r="F5" s="200"/>
      <c r="G5" s="200"/>
      <c r="H5" s="6" t="s">
        <v>12</v>
      </c>
      <c r="I5" s="6" t="s">
        <v>12</v>
      </c>
      <c r="J5" s="6" t="s">
        <v>12</v>
      </c>
      <c r="K5" s="6" t="s">
        <v>12</v>
      </c>
      <c r="L5" s="6" t="s">
        <v>12</v>
      </c>
      <c r="M5" s="201"/>
    </row>
    <row r="6" spans="1:19" x14ac:dyDescent="0.25">
      <c r="A6" s="212" t="s">
        <v>258</v>
      </c>
      <c r="B6" s="213"/>
      <c r="C6" s="213"/>
      <c r="D6" s="213"/>
      <c r="E6" s="213"/>
      <c r="F6" s="213"/>
      <c r="G6" s="213"/>
      <c r="H6" s="213"/>
      <c r="I6" s="213"/>
      <c r="J6" s="213"/>
      <c r="K6" s="213"/>
      <c r="L6" s="213"/>
      <c r="M6" s="214"/>
    </row>
    <row r="7" spans="1:19" ht="90" x14ac:dyDescent="0.25">
      <c r="A7" s="92" t="s">
        <v>23</v>
      </c>
      <c r="B7" s="93"/>
      <c r="C7" s="77" t="s">
        <v>330</v>
      </c>
      <c r="D7" s="77"/>
      <c r="E7" s="77" t="s">
        <v>246</v>
      </c>
      <c r="F7" s="77" t="s">
        <v>255</v>
      </c>
      <c r="G7" s="78" t="s">
        <v>36</v>
      </c>
      <c r="H7" s="170">
        <f>500000-178917</f>
        <v>321083</v>
      </c>
      <c r="I7" s="170"/>
      <c r="J7" s="170"/>
      <c r="K7" s="170"/>
      <c r="L7" s="170">
        <f>K7+J7+I7+H7</f>
        <v>321083</v>
      </c>
      <c r="M7" s="77" t="s">
        <v>256</v>
      </c>
      <c r="Q7" s="48"/>
    </row>
    <row r="8" spans="1:19" ht="101.25" x14ac:dyDescent="0.25">
      <c r="A8" s="92" t="s">
        <v>24</v>
      </c>
      <c r="B8" s="93"/>
      <c r="C8" s="77" t="s">
        <v>331</v>
      </c>
      <c r="D8" s="77"/>
      <c r="E8" s="77" t="s">
        <v>246</v>
      </c>
      <c r="F8" s="77" t="s">
        <v>255</v>
      </c>
      <c r="G8" s="78" t="s">
        <v>36</v>
      </c>
      <c r="H8" s="170">
        <f>831060-91900-55000</f>
        <v>684160</v>
      </c>
      <c r="I8" s="170"/>
      <c r="J8" s="170"/>
      <c r="K8" s="170"/>
      <c r="L8" s="170">
        <f t="shared" ref="L8:L12" si="0">K8+J8+I8+H8</f>
        <v>684160</v>
      </c>
      <c r="M8" s="77" t="s">
        <v>256</v>
      </c>
      <c r="Q8" s="48"/>
      <c r="S8" s="48"/>
    </row>
    <row r="9" spans="1:19" ht="135" x14ac:dyDescent="0.25">
      <c r="A9" s="92" t="s">
        <v>27</v>
      </c>
      <c r="B9" s="93"/>
      <c r="C9" s="77" t="s">
        <v>413</v>
      </c>
      <c r="D9" s="77"/>
      <c r="E9" s="77" t="s">
        <v>246</v>
      </c>
      <c r="F9" s="77" t="s">
        <v>255</v>
      </c>
      <c r="G9" s="78" t="s">
        <v>36</v>
      </c>
      <c r="H9" s="170">
        <v>1000000</v>
      </c>
      <c r="I9" s="170"/>
      <c r="J9" s="170"/>
      <c r="K9" s="170"/>
      <c r="L9" s="170">
        <f t="shared" si="0"/>
        <v>1000000</v>
      </c>
      <c r="M9" s="77" t="s">
        <v>256</v>
      </c>
      <c r="Q9" s="48"/>
    </row>
    <row r="10" spans="1:19" ht="120" x14ac:dyDescent="0.25">
      <c r="A10" s="94" t="s">
        <v>27</v>
      </c>
      <c r="B10" s="95"/>
      <c r="C10" s="23" t="s">
        <v>332</v>
      </c>
      <c r="D10" s="77"/>
      <c r="E10" s="77" t="s">
        <v>246</v>
      </c>
      <c r="F10" s="77" t="s">
        <v>255</v>
      </c>
      <c r="G10" s="78" t="s">
        <v>36</v>
      </c>
      <c r="H10" s="185">
        <f>1200000+890000</f>
        <v>2090000</v>
      </c>
      <c r="I10" s="170">
        <v>3190542</v>
      </c>
      <c r="J10" s="170">
        <v>0</v>
      </c>
      <c r="K10" s="170">
        <v>0</v>
      </c>
      <c r="L10" s="170">
        <f>K10+J10+I10+H10</f>
        <v>5280542</v>
      </c>
      <c r="M10" s="77" t="s">
        <v>280</v>
      </c>
    </row>
    <row r="11" spans="1:19" ht="96" x14ac:dyDescent="0.25">
      <c r="A11" s="92" t="s">
        <v>29</v>
      </c>
      <c r="B11" s="95"/>
      <c r="C11" s="23" t="s">
        <v>414</v>
      </c>
      <c r="D11" s="77"/>
      <c r="E11" s="77" t="s">
        <v>246</v>
      </c>
      <c r="F11" s="77" t="s">
        <v>255</v>
      </c>
      <c r="G11" s="78" t="s">
        <v>36</v>
      </c>
      <c r="H11" s="185">
        <v>65000</v>
      </c>
      <c r="I11" s="170">
        <v>0</v>
      </c>
      <c r="J11" s="170">
        <v>0</v>
      </c>
      <c r="K11" s="170">
        <v>0</v>
      </c>
      <c r="L11" s="170">
        <f t="shared" si="0"/>
        <v>65000</v>
      </c>
      <c r="M11" s="77" t="s">
        <v>280</v>
      </c>
    </row>
    <row r="12" spans="1:19" ht="72" x14ac:dyDescent="0.25">
      <c r="A12" s="92"/>
      <c r="B12" s="95"/>
      <c r="C12" s="23" t="s">
        <v>428</v>
      </c>
      <c r="D12" s="77"/>
      <c r="E12" s="77" t="s">
        <v>246</v>
      </c>
      <c r="F12" s="77" t="s">
        <v>255</v>
      </c>
      <c r="G12" s="78" t="s">
        <v>36</v>
      </c>
      <c r="H12" s="185"/>
      <c r="I12" s="170">
        <v>1300000</v>
      </c>
      <c r="J12" s="170">
        <v>0</v>
      </c>
      <c r="K12" s="170">
        <v>0</v>
      </c>
      <c r="L12" s="170">
        <f t="shared" si="0"/>
        <v>1300000</v>
      </c>
      <c r="M12" s="77" t="s">
        <v>280</v>
      </c>
    </row>
    <row r="13" spans="1:19" x14ac:dyDescent="0.25">
      <c r="A13" s="197" t="s">
        <v>257</v>
      </c>
      <c r="B13" s="197"/>
      <c r="C13" s="197"/>
      <c r="D13" s="197"/>
      <c r="E13" s="197"/>
      <c r="F13" s="197"/>
      <c r="G13" s="197"/>
      <c r="H13" s="197"/>
      <c r="I13" s="197"/>
      <c r="J13" s="197"/>
      <c r="K13" s="197"/>
      <c r="L13" s="197"/>
      <c r="M13" s="197"/>
    </row>
    <row r="14" spans="1:19" x14ac:dyDescent="0.25">
      <c r="A14" s="198" t="s">
        <v>20</v>
      </c>
      <c r="B14" s="198" t="s">
        <v>13</v>
      </c>
      <c r="C14" s="198" t="s">
        <v>14</v>
      </c>
      <c r="D14" s="198" t="s">
        <v>15</v>
      </c>
      <c r="E14" s="198" t="s">
        <v>16</v>
      </c>
      <c r="F14" s="198" t="s">
        <v>17</v>
      </c>
      <c r="G14" s="198" t="s">
        <v>18</v>
      </c>
      <c r="H14" s="191" t="s">
        <v>11</v>
      </c>
      <c r="I14" s="192"/>
      <c r="J14" s="192"/>
      <c r="K14" s="192"/>
      <c r="L14" s="193"/>
      <c r="M14" s="201" t="s">
        <v>19</v>
      </c>
    </row>
    <row r="15" spans="1:19" x14ac:dyDescent="0.25">
      <c r="A15" s="199"/>
      <c r="B15" s="199"/>
      <c r="C15" s="199"/>
      <c r="D15" s="199"/>
      <c r="E15" s="199"/>
      <c r="F15" s="199"/>
      <c r="G15" s="199"/>
      <c r="H15" s="5" t="s">
        <v>2</v>
      </c>
      <c r="I15" s="5" t="s">
        <v>3</v>
      </c>
      <c r="J15" s="5" t="s">
        <v>4</v>
      </c>
      <c r="K15" s="5" t="s">
        <v>126</v>
      </c>
      <c r="L15" s="5" t="s">
        <v>38</v>
      </c>
      <c r="M15" s="201"/>
    </row>
    <row r="16" spans="1:19" x14ac:dyDescent="0.25">
      <c r="A16" s="200"/>
      <c r="B16" s="200"/>
      <c r="C16" s="200"/>
      <c r="D16" s="200"/>
      <c r="E16" s="200"/>
      <c r="F16" s="200"/>
      <c r="G16" s="200"/>
      <c r="H16" s="6" t="s">
        <v>12</v>
      </c>
      <c r="I16" s="6" t="s">
        <v>12</v>
      </c>
      <c r="J16" s="6" t="s">
        <v>12</v>
      </c>
      <c r="K16" s="6" t="s">
        <v>12</v>
      </c>
      <c r="L16" s="6" t="s">
        <v>12</v>
      </c>
      <c r="M16" s="201"/>
    </row>
    <row r="17" spans="1:17" ht="123.75" x14ac:dyDescent="0.25">
      <c r="A17" s="94" t="s">
        <v>40</v>
      </c>
      <c r="B17" s="80"/>
      <c r="C17" s="77" t="s">
        <v>321</v>
      </c>
      <c r="D17" s="77" t="s">
        <v>238</v>
      </c>
      <c r="E17" s="77" t="s">
        <v>246</v>
      </c>
      <c r="F17" s="77" t="s">
        <v>255</v>
      </c>
      <c r="G17" s="78" t="s">
        <v>36</v>
      </c>
      <c r="H17" s="184">
        <v>864000</v>
      </c>
      <c r="I17" s="184"/>
      <c r="J17" s="184"/>
      <c r="K17" s="184"/>
      <c r="L17" s="184">
        <f>K17+J17+I17+H17</f>
        <v>864000</v>
      </c>
      <c r="M17" s="77" t="s">
        <v>295</v>
      </c>
      <c r="Q17" s="124"/>
    </row>
    <row r="18" spans="1:17" ht="84" x14ac:dyDescent="0.25">
      <c r="A18" s="94" t="s">
        <v>44</v>
      </c>
      <c r="B18" s="80"/>
      <c r="C18" s="146" t="s">
        <v>335</v>
      </c>
      <c r="D18" s="77" t="s">
        <v>238</v>
      </c>
      <c r="E18" s="77" t="s">
        <v>246</v>
      </c>
      <c r="F18" s="77" t="s">
        <v>255</v>
      </c>
      <c r="G18" s="78" t="s">
        <v>36</v>
      </c>
      <c r="H18" s="185">
        <f>308000-9765</f>
        <v>298235</v>
      </c>
      <c r="I18" s="186"/>
      <c r="J18" s="186"/>
      <c r="K18" s="186"/>
      <c r="L18" s="184">
        <f t="shared" ref="L18:L51" si="1">K18+J18+I18+H18</f>
        <v>298235</v>
      </c>
      <c r="M18" s="77" t="s">
        <v>295</v>
      </c>
      <c r="Q18" s="48"/>
    </row>
    <row r="19" spans="1:17" ht="84" x14ac:dyDescent="0.25">
      <c r="A19" s="94" t="s">
        <v>46</v>
      </c>
      <c r="B19" s="80"/>
      <c r="C19" s="146" t="s">
        <v>336</v>
      </c>
      <c r="D19" s="77" t="s">
        <v>238</v>
      </c>
      <c r="E19" s="77" t="s">
        <v>246</v>
      </c>
      <c r="F19" s="77" t="s">
        <v>255</v>
      </c>
      <c r="G19" s="78" t="s">
        <v>36</v>
      </c>
      <c r="H19" s="185">
        <f>452000-77700</f>
        <v>374300</v>
      </c>
      <c r="I19" s="186"/>
      <c r="J19" s="186"/>
      <c r="K19" s="186"/>
      <c r="L19" s="184">
        <f t="shared" si="1"/>
        <v>374300</v>
      </c>
      <c r="M19" s="77" t="s">
        <v>295</v>
      </c>
      <c r="Q19" s="48"/>
    </row>
    <row r="20" spans="1:17" ht="84" x14ac:dyDescent="0.25">
      <c r="A20" s="94" t="s">
        <v>48</v>
      </c>
      <c r="B20" s="80"/>
      <c r="C20" s="146" t="s">
        <v>337</v>
      </c>
      <c r="D20" s="77" t="s">
        <v>238</v>
      </c>
      <c r="E20" s="77" t="s">
        <v>246</v>
      </c>
      <c r="F20" s="77" t="s">
        <v>255</v>
      </c>
      <c r="G20" s="78" t="s">
        <v>36</v>
      </c>
      <c r="H20" s="185">
        <f>298000-20481</f>
        <v>277519</v>
      </c>
      <c r="I20" s="186"/>
      <c r="J20" s="186"/>
      <c r="K20" s="186"/>
      <c r="L20" s="184">
        <f t="shared" si="1"/>
        <v>277519</v>
      </c>
      <c r="M20" s="77" t="s">
        <v>295</v>
      </c>
      <c r="Q20" s="48"/>
    </row>
    <row r="21" spans="1:17" ht="84" x14ac:dyDescent="0.25">
      <c r="A21" s="94" t="s">
        <v>52</v>
      </c>
      <c r="B21" s="80"/>
      <c r="C21" s="146" t="s">
        <v>418</v>
      </c>
      <c r="D21" s="77" t="s">
        <v>238</v>
      </c>
      <c r="E21" s="77" t="s">
        <v>246</v>
      </c>
      <c r="F21" s="77" t="s">
        <v>255</v>
      </c>
      <c r="G21" s="78" t="s">
        <v>36</v>
      </c>
      <c r="H21" s="185">
        <f>297500-41600</f>
        <v>255900</v>
      </c>
      <c r="I21" s="186"/>
      <c r="J21" s="186"/>
      <c r="K21" s="186"/>
      <c r="L21" s="184">
        <f t="shared" si="1"/>
        <v>255900</v>
      </c>
      <c r="M21" s="77" t="s">
        <v>295</v>
      </c>
      <c r="Q21" s="48"/>
    </row>
    <row r="22" spans="1:17" ht="84" x14ac:dyDescent="0.25">
      <c r="A22" s="94" t="s">
        <v>52</v>
      </c>
      <c r="B22" s="80"/>
      <c r="C22" s="146" t="s">
        <v>419</v>
      </c>
      <c r="D22" s="77" t="s">
        <v>238</v>
      </c>
      <c r="E22" s="77" t="s">
        <v>246</v>
      </c>
      <c r="F22" s="77" t="s">
        <v>255</v>
      </c>
      <c r="G22" s="78" t="s">
        <v>36</v>
      </c>
      <c r="H22" s="185">
        <v>724000</v>
      </c>
      <c r="I22" s="186"/>
      <c r="J22" s="186"/>
      <c r="K22" s="186"/>
      <c r="L22" s="184">
        <f>K22+J22+I22+H22</f>
        <v>724000</v>
      </c>
      <c r="M22" s="77" t="s">
        <v>295</v>
      </c>
      <c r="Q22" s="48"/>
    </row>
    <row r="23" spans="1:17" ht="84" x14ac:dyDescent="0.25">
      <c r="A23" s="94" t="s">
        <v>54</v>
      </c>
      <c r="B23" s="80"/>
      <c r="C23" s="146" t="s">
        <v>417</v>
      </c>
      <c r="D23" s="77" t="s">
        <v>238</v>
      </c>
      <c r="E23" s="77" t="s">
        <v>246</v>
      </c>
      <c r="F23" s="77" t="s">
        <v>255</v>
      </c>
      <c r="G23" s="78" t="s">
        <v>36</v>
      </c>
      <c r="H23" s="185">
        <f>258000-9205</f>
        <v>248795</v>
      </c>
      <c r="I23" s="186"/>
      <c r="J23" s="186"/>
      <c r="K23" s="186"/>
      <c r="L23" s="184">
        <f t="shared" si="1"/>
        <v>248795</v>
      </c>
      <c r="M23" s="77" t="s">
        <v>295</v>
      </c>
      <c r="Q23" s="48"/>
    </row>
    <row r="24" spans="1:17" ht="108" x14ac:dyDescent="0.25">
      <c r="A24" s="94" t="s">
        <v>56</v>
      </c>
      <c r="B24" s="80"/>
      <c r="C24" s="23" t="s">
        <v>416</v>
      </c>
      <c r="D24" s="77" t="s">
        <v>238</v>
      </c>
      <c r="E24" s="77" t="s">
        <v>246</v>
      </c>
      <c r="F24" s="77" t="s">
        <v>255</v>
      </c>
      <c r="G24" s="78" t="s">
        <v>36</v>
      </c>
      <c r="H24" s="185">
        <f>66000-30000</f>
        <v>36000</v>
      </c>
      <c r="I24" s="184"/>
      <c r="J24" s="184"/>
      <c r="K24" s="184"/>
      <c r="L24" s="184">
        <f t="shared" si="1"/>
        <v>36000</v>
      </c>
      <c r="M24" s="77" t="s">
        <v>256</v>
      </c>
    </row>
    <row r="25" spans="1:17" ht="108" x14ac:dyDescent="0.25">
      <c r="A25" s="94"/>
      <c r="B25" s="80"/>
      <c r="C25" s="23" t="s">
        <v>424</v>
      </c>
      <c r="D25" s="77" t="s">
        <v>238</v>
      </c>
      <c r="E25" s="77" t="s">
        <v>246</v>
      </c>
      <c r="F25" s="77" t="s">
        <v>255</v>
      </c>
      <c r="G25" s="78" t="s">
        <v>36</v>
      </c>
      <c r="H25" s="185">
        <f>66000-30000</f>
        <v>36000</v>
      </c>
      <c r="I25" s="184">
        <v>900000</v>
      </c>
      <c r="J25" s="184"/>
      <c r="K25" s="184"/>
      <c r="L25" s="184">
        <f>K25+J25+I25+H25</f>
        <v>936000</v>
      </c>
      <c r="M25" s="77" t="s">
        <v>256</v>
      </c>
    </row>
    <row r="26" spans="1:17" ht="84" x14ac:dyDescent="0.25">
      <c r="A26" s="94"/>
      <c r="B26" s="80"/>
      <c r="C26" s="146" t="s">
        <v>415</v>
      </c>
      <c r="D26" s="77" t="s">
        <v>238</v>
      </c>
      <c r="E26" s="77" t="s">
        <v>246</v>
      </c>
      <c r="F26" s="77" t="s">
        <v>255</v>
      </c>
      <c r="G26" s="78" t="s">
        <v>36</v>
      </c>
      <c r="H26" s="185"/>
      <c r="I26" s="184">
        <v>3000000</v>
      </c>
      <c r="J26" s="184"/>
      <c r="K26" s="184"/>
      <c r="L26" s="184">
        <f t="shared" si="1"/>
        <v>3000000</v>
      </c>
      <c r="M26" s="77" t="s">
        <v>256</v>
      </c>
    </row>
    <row r="27" spans="1:17" ht="84" x14ac:dyDescent="0.25">
      <c r="A27" s="94"/>
      <c r="B27" s="80"/>
      <c r="C27" s="146" t="s">
        <v>420</v>
      </c>
      <c r="D27" s="77" t="s">
        <v>238</v>
      </c>
      <c r="E27" s="77" t="s">
        <v>246</v>
      </c>
      <c r="F27" s="77" t="s">
        <v>255</v>
      </c>
      <c r="G27" s="78" t="s">
        <v>36</v>
      </c>
      <c r="H27" s="185"/>
      <c r="I27" s="184">
        <v>500000</v>
      </c>
      <c r="J27" s="184"/>
      <c r="K27" s="184"/>
      <c r="L27" s="184">
        <f t="shared" si="1"/>
        <v>500000</v>
      </c>
      <c r="M27" s="77" t="s">
        <v>256</v>
      </c>
    </row>
    <row r="28" spans="1:17" ht="84" x14ac:dyDescent="0.25">
      <c r="A28" s="94"/>
      <c r="B28" s="80"/>
      <c r="C28" s="146" t="s">
        <v>421</v>
      </c>
      <c r="D28" s="77" t="s">
        <v>238</v>
      </c>
      <c r="E28" s="77" t="s">
        <v>246</v>
      </c>
      <c r="F28" s="77" t="s">
        <v>255</v>
      </c>
      <c r="G28" s="78" t="s">
        <v>36</v>
      </c>
      <c r="H28" s="185"/>
      <c r="I28" s="184">
        <v>1500000</v>
      </c>
      <c r="J28" s="184"/>
      <c r="K28" s="184"/>
      <c r="L28" s="184">
        <f>K28+J28+I28+H28</f>
        <v>1500000</v>
      </c>
      <c r="M28" s="77" t="s">
        <v>256</v>
      </c>
    </row>
    <row r="29" spans="1:17" ht="72" x14ac:dyDescent="0.25">
      <c r="A29" s="94" t="s">
        <v>57</v>
      </c>
      <c r="B29" s="80"/>
      <c r="C29" s="44" t="s">
        <v>364</v>
      </c>
      <c r="D29" s="77" t="s">
        <v>238</v>
      </c>
      <c r="E29" s="77" t="s">
        <v>246</v>
      </c>
      <c r="F29" s="77" t="s">
        <v>255</v>
      </c>
      <c r="G29" s="78" t="s">
        <v>36</v>
      </c>
      <c r="H29" s="187">
        <f>79000-8400</f>
        <v>70600</v>
      </c>
      <c r="I29" s="184"/>
      <c r="J29" s="184"/>
      <c r="K29" s="184"/>
      <c r="L29" s="184">
        <f t="shared" si="1"/>
        <v>70600</v>
      </c>
      <c r="M29" s="77" t="s">
        <v>295</v>
      </c>
      <c r="Q29" s="48"/>
    </row>
    <row r="30" spans="1:17" ht="72" x14ac:dyDescent="0.25">
      <c r="A30" s="94"/>
      <c r="B30" s="80"/>
      <c r="C30" s="44" t="s">
        <v>426</v>
      </c>
      <c r="D30" s="77" t="s">
        <v>238</v>
      </c>
      <c r="E30" s="77" t="s">
        <v>246</v>
      </c>
      <c r="F30" s="77" t="s">
        <v>255</v>
      </c>
      <c r="G30" s="78" t="s">
        <v>36</v>
      </c>
      <c r="H30" s="187">
        <v>2500000</v>
      </c>
      <c r="I30" s="184"/>
      <c r="J30" s="184"/>
      <c r="K30" s="184"/>
      <c r="L30" s="184">
        <f t="shared" si="1"/>
        <v>2500000</v>
      </c>
      <c r="M30" s="77" t="s">
        <v>295</v>
      </c>
      <c r="Q30" s="48"/>
    </row>
    <row r="31" spans="1:17" ht="96" x14ac:dyDescent="0.25">
      <c r="A31" s="94" t="s">
        <v>62</v>
      </c>
      <c r="B31" s="80"/>
      <c r="C31" s="44" t="s">
        <v>322</v>
      </c>
      <c r="D31" s="77" t="s">
        <v>238</v>
      </c>
      <c r="E31" s="77" t="s">
        <v>246</v>
      </c>
      <c r="F31" s="77" t="s">
        <v>255</v>
      </c>
      <c r="G31" s="78" t="s">
        <v>36</v>
      </c>
      <c r="H31" s="185">
        <f>3387634-3300000+250000-46100-103914</f>
        <v>187620</v>
      </c>
      <c r="I31" s="184">
        <v>7291500</v>
      </c>
      <c r="J31" s="184"/>
      <c r="K31" s="184"/>
      <c r="L31" s="184">
        <f>K31+J31+I31+H31</f>
        <v>7479120</v>
      </c>
      <c r="M31" s="77" t="s">
        <v>297</v>
      </c>
    </row>
    <row r="32" spans="1:17" ht="72" x14ac:dyDescent="0.25">
      <c r="A32" s="94" t="s">
        <v>64</v>
      </c>
      <c r="B32" s="80"/>
      <c r="C32" s="23" t="s">
        <v>323</v>
      </c>
      <c r="D32" s="77" t="s">
        <v>238</v>
      </c>
      <c r="E32" s="77" t="s">
        <v>246</v>
      </c>
      <c r="F32" s="77" t="s">
        <v>255</v>
      </c>
      <c r="G32" s="78" t="s">
        <v>36</v>
      </c>
      <c r="H32" s="185">
        <f>1397000-26908</f>
        <v>1370092</v>
      </c>
      <c r="I32" s="184"/>
      <c r="J32" s="184"/>
      <c r="K32" s="184"/>
      <c r="L32" s="184">
        <f t="shared" si="1"/>
        <v>1370092</v>
      </c>
      <c r="M32" s="77" t="s">
        <v>295</v>
      </c>
    </row>
    <row r="33" spans="1:17" ht="72" x14ac:dyDescent="0.25">
      <c r="A33" s="94" t="s">
        <v>67</v>
      </c>
      <c r="B33" s="80"/>
      <c r="C33" s="44" t="s">
        <v>324</v>
      </c>
      <c r="D33" s="77" t="s">
        <v>238</v>
      </c>
      <c r="E33" s="77" t="s">
        <v>246</v>
      </c>
      <c r="F33" s="77" t="s">
        <v>255</v>
      </c>
      <c r="G33" s="78" t="s">
        <v>36</v>
      </c>
      <c r="H33" s="185">
        <f>2056000-198592</f>
        <v>1857408</v>
      </c>
      <c r="I33" s="184"/>
      <c r="J33" s="184"/>
      <c r="K33" s="184"/>
      <c r="L33" s="184">
        <f t="shared" si="1"/>
        <v>1857408</v>
      </c>
      <c r="M33" s="77" t="s">
        <v>295</v>
      </c>
    </row>
    <row r="34" spans="1:17" ht="120" x14ac:dyDescent="0.25">
      <c r="A34" s="94" t="s">
        <v>333</v>
      </c>
      <c r="B34" s="80"/>
      <c r="C34" s="23" t="s">
        <v>325</v>
      </c>
      <c r="D34" s="77" t="s">
        <v>238</v>
      </c>
      <c r="E34" s="77" t="s">
        <v>246</v>
      </c>
      <c r="F34" s="77" t="s">
        <v>255</v>
      </c>
      <c r="G34" s="78" t="s">
        <v>36</v>
      </c>
      <c r="H34" s="185">
        <f>1200000-32685</f>
        <v>1167315</v>
      </c>
      <c r="I34" s="186"/>
      <c r="J34" s="186"/>
      <c r="K34" s="186"/>
      <c r="L34" s="184">
        <f t="shared" si="1"/>
        <v>1167315</v>
      </c>
      <c r="M34" s="77" t="s">
        <v>295</v>
      </c>
    </row>
    <row r="35" spans="1:17" ht="84.75" x14ac:dyDescent="0.25">
      <c r="A35" s="94" t="s">
        <v>334</v>
      </c>
      <c r="B35" s="80"/>
      <c r="C35" s="140" t="s">
        <v>326</v>
      </c>
      <c r="D35" s="77" t="s">
        <v>238</v>
      </c>
      <c r="E35" s="77" t="s">
        <v>246</v>
      </c>
      <c r="F35" s="77" t="s">
        <v>255</v>
      </c>
      <c r="G35" s="78" t="s">
        <v>36</v>
      </c>
      <c r="H35" s="185">
        <f>600000-70000-300479</f>
        <v>229521</v>
      </c>
      <c r="I35" s="184"/>
      <c r="J35" s="184"/>
      <c r="K35" s="184"/>
      <c r="L35" s="184">
        <f>K35+J35+I35+H35</f>
        <v>229521</v>
      </c>
      <c r="M35" s="77" t="s">
        <v>296</v>
      </c>
    </row>
    <row r="36" spans="1:17" ht="67.5" x14ac:dyDescent="0.25">
      <c r="A36" s="94"/>
      <c r="B36" s="80"/>
      <c r="C36" s="140" t="s">
        <v>423</v>
      </c>
      <c r="D36" s="77" t="s">
        <v>238</v>
      </c>
      <c r="E36" s="77" t="s">
        <v>246</v>
      </c>
      <c r="F36" s="77" t="s">
        <v>255</v>
      </c>
      <c r="G36" s="78" t="s">
        <v>36</v>
      </c>
      <c r="H36" s="185"/>
      <c r="I36" s="184">
        <v>8000000</v>
      </c>
      <c r="J36" s="184"/>
      <c r="K36" s="184"/>
      <c r="L36" s="184">
        <f t="shared" si="1"/>
        <v>8000000</v>
      </c>
      <c r="M36" s="77" t="s">
        <v>296</v>
      </c>
    </row>
    <row r="37" spans="1:17" ht="72" x14ac:dyDescent="0.25">
      <c r="A37" s="94" t="s">
        <v>343</v>
      </c>
      <c r="B37" s="80"/>
      <c r="C37" s="146" t="s">
        <v>342</v>
      </c>
      <c r="D37" s="77" t="s">
        <v>238</v>
      </c>
      <c r="E37" s="77" t="s">
        <v>246</v>
      </c>
      <c r="F37" s="77" t="s">
        <v>255</v>
      </c>
      <c r="G37" s="78" t="s">
        <v>36</v>
      </c>
      <c r="H37" s="185">
        <f>405000-2000-64782</f>
        <v>338218</v>
      </c>
      <c r="I37" s="186"/>
      <c r="J37" s="186"/>
      <c r="K37" s="186"/>
      <c r="L37" s="184">
        <f t="shared" si="1"/>
        <v>338218</v>
      </c>
      <c r="M37" s="77" t="s">
        <v>295</v>
      </c>
    </row>
    <row r="38" spans="1:17" ht="72" x14ac:dyDescent="0.25">
      <c r="A38" s="94" t="s">
        <v>344</v>
      </c>
      <c r="B38" s="80"/>
      <c r="C38" s="146" t="s">
        <v>341</v>
      </c>
      <c r="D38" s="77" t="s">
        <v>238</v>
      </c>
      <c r="E38" s="77" t="s">
        <v>246</v>
      </c>
      <c r="F38" s="77" t="s">
        <v>255</v>
      </c>
      <c r="G38" s="78" t="s">
        <v>36</v>
      </c>
      <c r="H38" s="185">
        <f>400000-5000-57151</f>
        <v>337849</v>
      </c>
      <c r="I38" s="186"/>
      <c r="J38" s="186"/>
      <c r="K38" s="186"/>
      <c r="L38" s="184">
        <f t="shared" si="1"/>
        <v>337849</v>
      </c>
      <c r="M38" s="77" t="s">
        <v>295</v>
      </c>
    </row>
    <row r="39" spans="1:17" ht="72" x14ac:dyDescent="0.25">
      <c r="A39" s="94" t="s">
        <v>345</v>
      </c>
      <c r="B39" s="80"/>
      <c r="C39" s="146" t="s">
        <v>340</v>
      </c>
      <c r="D39" s="77" t="s">
        <v>238</v>
      </c>
      <c r="E39" s="77" t="s">
        <v>246</v>
      </c>
      <c r="F39" s="77" t="s">
        <v>255</v>
      </c>
      <c r="G39" s="78" t="s">
        <v>36</v>
      </c>
      <c r="H39" s="185">
        <f>350000-5000-21173+123636</f>
        <v>447463</v>
      </c>
      <c r="I39" s="186"/>
      <c r="J39" s="186"/>
      <c r="K39" s="186"/>
      <c r="L39" s="184">
        <f t="shared" si="1"/>
        <v>447463</v>
      </c>
      <c r="M39" s="77" t="s">
        <v>295</v>
      </c>
    </row>
    <row r="40" spans="1:17" ht="72" x14ac:dyDescent="0.25">
      <c r="A40" s="94" t="s">
        <v>346</v>
      </c>
      <c r="B40" s="80"/>
      <c r="C40" s="146" t="s">
        <v>339</v>
      </c>
      <c r="D40" s="77" t="s">
        <v>238</v>
      </c>
      <c r="E40" s="77" t="s">
        <v>246</v>
      </c>
      <c r="F40" s="77" t="s">
        <v>255</v>
      </c>
      <c r="G40" s="78" t="s">
        <v>36</v>
      </c>
      <c r="H40" s="185">
        <f>400000-10000-18565</f>
        <v>371435</v>
      </c>
      <c r="I40" s="186"/>
      <c r="J40" s="186"/>
      <c r="K40" s="186"/>
      <c r="L40" s="184">
        <f>K40+J40+I40+H40</f>
        <v>371435</v>
      </c>
      <c r="M40" s="77" t="s">
        <v>295</v>
      </c>
    </row>
    <row r="41" spans="1:17" ht="72" x14ac:dyDescent="0.25">
      <c r="A41" s="94" t="s">
        <v>347</v>
      </c>
      <c r="B41" s="80"/>
      <c r="C41" s="146" t="s">
        <v>338</v>
      </c>
      <c r="D41" s="77" t="s">
        <v>238</v>
      </c>
      <c r="E41" s="77" t="s">
        <v>246</v>
      </c>
      <c r="F41" s="77" t="s">
        <v>255</v>
      </c>
      <c r="G41" s="78" t="s">
        <v>36</v>
      </c>
      <c r="H41" s="185">
        <f>345000-5000-1357</f>
        <v>338643</v>
      </c>
      <c r="I41" s="186"/>
      <c r="J41" s="186"/>
      <c r="K41" s="186"/>
      <c r="L41" s="184">
        <f t="shared" si="1"/>
        <v>338643</v>
      </c>
      <c r="M41" s="77" t="s">
        <v>295</v>
      </c>
    </row>
    <row r="42" spans="1:17" ht="72" x14ac:dyDescent="0.25">
      <c r="A42" s="94"/>
      <c r="B42" s="80"/>
      <c r="C42" s="146" t="s">
        <v>422</v>
      </c>
      <c r="D42" s="77" t="s">
        <v>238</v>
      </c>
      <c r="E42" s="77" t="s">
        <v>246</v>
      </c>
      <c r="F42" s="77" t="s">
        <v>255</v>
      </c>
      <c r="G42" s="78" t="s">
        <v>36</v>
      </c>
      <c r="H42" s="185"/>
      <c r="I42" s="186">
        <v>350000</v>
      </c>
      <c r="J42" s="186"/>
      <c r="K42" s="186"/>
      <c r="L42" s="184">
        <f t="shared" si="1"/>
        <v>350000</v>
      </c>
      <c r="M42" s="77" t="s">
        <v>295</v>
      </c>
    </row>
    <row r="43" spans="1:17" ht="72" x14ac:dyDescent="0.25">
      <c r="A43" s="94"/>
      <c r="B43" s="80"/>
      <c r="C43" s="146" t="s">
        <v>422</v>
      </c>
      <c r="D43" s="77" t="s">
        <v>238</v>
      </c>
      <c r="E43" s="77" t="s">
        <v>246</v>
      </c>
      <c r="F43" s="77" t="s">
        <v>255</v>
      </c>
      <c r="G43" s="78" t="s">
        <v>36</v>
      </c>
      <c r="H43" s="185"/>
      <c r="I43" s="186">
        <v>350000</v>
      </c>
      <c r="J43" s="186"/>
      <c r="K43" s="186"/>
      <c r="L43" s="184">
        <f t="shared" si="1"/>
        <v>350000</v>
      </c>
      <c r="M43" s="77" t="s">
        <v>295</v>
      </c>
    </row>
    <row r="44" spans="1:17" ht="72" x14ac:dyDescent="0.25">
      <c r="A44" s="94"/>
      <c r="B44" s="80"/>
      <c r="C44" s="146" t="s">
        <v>427</v>
      </c>
      <c r="D44" s="77" t="s">
        <v>238</v>
      </c>
      <c r="E44" s="77" t="s">
        <v>246</v>
      </c>
      <c r="F44" s="77" t="s">
        <v>255</v>
      </c>
      <c r="G44" s="78" t="s">
        <v>36</v>
      </c>
      <c r="H44" s="185"/>
      <c r="I44" s="186">
        <v>3000000</v>
      </c>
      <c r="J44" s="186"/>
      <c r="K44" s="186"/>
      <c r="L44" s="184">
        <f>K44+J44+I44+H44</f>
        <v>3000000</v>
      </c>
      <c r="M44" s="77" t="s">
        <v>295</v>
      </c>
    </row>
    <row r="45" spans="1:17" ht="72" x14ac:dyDescent="0.25">
      <c r="A45" s="94"/>
      <c r="B45" s="80"/>
      <c r="C45" s="146" t="s">
        <v>429</v>
      </c>
      <c r="D45" s="77" t="s">
        <v>238</v>
      </c>
      <c r="E45" s="77" t="s">
        <v>246</v>
      </c>
      <c r="F45" s="77" t="s">
        <v>255</v>
      </c>
      <c r="G45" s="78" t="s">
        <v>36</v>
      </c>
      <c r="H45" s="185"/>
      <c r="I45" s="186">
        <v>2500000</v>
      </c>
      <c r="J45" s="186"/>
      <c r="K45" s="186"/>
      <c r="L45" s="184">
        <f>K45+J45+I45+H45</f>
        <v>2500000</v>
      </c>
      <c r="M45" s="77" t="s">
        <v>295</v>
      </c>
    </row>
    <row r="46" spans="1:17" ht="132" x14ac:dyDescent="0.25">
      <c r="A46" s="94" t="s">
        <v>348</v>
      </c>
      <c r="B46" s="80"/>
      <c r="C46" s="23" t="s">
        <v>327</v>
      </c>
      <c r="D46" s="77" t="s">
        <v>238</v>
      </c>
      <c r="E46" s="77" t="s">
        <v>246</v>
      </c>
      <c r="F46" s="77" t="s">
        <v>255</v>
      </c>
      <c r="G46" s="78" t="s">
        <v>36</v>
      </c>
      <c r="H46" s="185">
        <f>2200000+831000</f>
        <v>3031000</v>
      </c>
      <c r="I46" s="184">
        <v>2293703</v>
      </c>
      <c r="J46" s="184"/>
      <c r="K46" s="184"/>
      <c r="L46" s="184">
        <f t="shared" si="1"/>
        <v>5324703</v>
      </c>
      <c r="M46" s="77" t="s">
        <v>295</v>
      </c>
    </row>
    <row r="47" spans="1:17" ht="84" x14ac:dyDescent="0.25">
      <c r="A47" s="94" t="s">
        <v>349</v>
      </c>
      <c r="B47" s="80"/>
      <c r="C47" s="44" t="s">
        <v>328</v>
      </c>
      <c r="D47" s="77" t="s">
        <v>238</v>
      </c>
      <c r="E47" s="77" t="s">
        <v>246</v>
      </c>
      <c r="F47" s="77" t="s">
        <v>255</v>
      </c>
      <c r="G47" s="78" t="s">
        <v>36</v>
      </c>
      <c r="H47" s="185">
        <v>156000</v>
      </c>
      <c r="I47" s="184"/>
      <c r="J47" s="184"/>
      <c r="K47" s="184"/>
      <c r="L47" s="184">
        <f t="shared" si="1"/>
        <v>156000</v>
      </c>
      <c r="M47" s="77" t="s">
        <v>295</v>
      </c>
    </row>
    <row r="48" spans="1:17" ht="84" x14ac:dyDescent="0.25">
      <c r="A48" s="94" t="s">
        <v>350</v>
      </c>
      <c r="B48" s="80"/>
      <c r="C48" s="23" t="s">
        <v>329</v>
      </c>
      <c r="D48" s="77" t="s">
        <v>238</v>
      </c>
      <c r="E48" s="77" t="s">
        <v>246</v>
      </c>
      <c r="F48" s="77" t="s">
        <v>255</v>
      </c>
      <c r="G48" s="78" t="s">
        <v>36</v>
      </c>
      <c r="H48" s="185">
        <f>400000+55000-43242</f>
        <v>411758</v>
      </c>
      <c r="I48" s="184"/>
      <c r="J48" s="184"/>
      <c r="K48" s="184"/>
      <c r="L48" s="184">
        <f>K48+J48+I48+H48</f>
        <v>411758</v>
      </c>
      <c r="M48" s="77" t="s">
        <v>295</v>
      </c>
      <c r="Q48" s="48"/>
    </row>
    <row r="49" spans="1:17" ht="108" x14ac:dyDescent="0.25">
      <c r="A49" s="178"/>
      <c r="B49" s="179"/>
      <c r="C49" s="180" t="s">
        <v>412</v>
      </c>
      <c r="D49" s="77" t="s">
        <v>238</v>
      </c>
      <c r="E49" s="77" t="s">
        <v>246</v>
      </c>
      <c r="F49" s="77" t="s">
        <v>255</v>
      </c>
      <c r="G49" s="78" t="s">
        <v>36</v>
      </c>
      <c r="H49" s="185"/>
      <c r="I49" s="186">
        <v>532000</v>
      </c>
      <c r="J49" s="186"/>
      <c r="K49" s="186"/>
      <c r="L49" s="184">
        <f t="shared" si="1"/>
        <v>532000</v>
      </c>
      <c r="M49" s="77" t="s">
        <v>295</v>
      </c>
      <c r="Q49" s="48"/>
    </row>
    <row r="50" spans="1:17" ht="84" x14ac:dyDescent="0.25">
      <c r="A50" s="178"/>
      <c r="B50" s="179"/>
      <c r="C50" s="180" t="s">
        <v>425</v>
      </c>
      <c r="D50" s="77" t="s">
        <v>238</v>
      </c>
      <c r="E50" s="77" t="s">
        <v>246</v>
      </c>
      <c r="F50" s="77" t="s">
        <v>255</v>
      </c>
      <c r="G50" s="78" t="s">
        <v>36</v>
      </c>
      <c r="H50" s="185"/>
      <c r="I50" s="186">
        <v>400000</v>
      </c>
      <c r="J50" s="186"/>
      <c r="K50" s="186"/>
      <c r="L50" s="184">
        <f t="shared" si="1"/>
        <v>400000</v>
      </c>
      <c r="M50" s="77" t="s">
        <v>295</v>
      </c>
      <c r="Q50" s="48"/>
    </row>
    <row r="51" spans="1:17" ht="84" x14ac:dyDescent="0.25">
      <c r="A51" s="178"/>
      <c r="B51" s="179"/>
      <c r="C51" s="180" t="s">
        <v>425</v>
      </c>
      <c r="D51" s="77" t="s">
        <v>238</v>
      </c>
      <c r="E51" s="77" t="s">
        <v>246</v>
      </c>
      <c r="F51" s="77" t="s">
        <v>255</v>
      </c>
      <c r="G51" s="78" t="s">
        <v>36</v>
      </c>
      <c r="H51" s="185"/>
      <c r="I51" s="186">
        <v>400000</v>
      </c>
      <c r="J51" s="186"/>
      <c r="K51" s="186"/>
      <c r="L51" s="184">
        <f t="shared" si="1"/>
        <v>400000</v>
      </c>
      <c r="M51" s="77" t="s">
        <v>295</v>
      </c>
      <c r="Q51" s="48"/>
    </row>
    <row r="52" spans="1:17" x14ac:dyDescent="0.25">
      <c r="A52" s="206" t="s">
        <v>149</v>
      </c>
      <c r="B52" s="207"/>
      <c r="C52" s="207"/>
      <c r="D52" s="207"/>
      <c r="E52" s="207"/>
      <c r="F52" s="208"/>
      <c r="G52" s="91" t="s">
        <v>37</v>
      </c>
      <c r="H52" s="141">
        <f>H53+H54+H55</f>
        <v>17553914</v>
      </c>
      <c r="I52" s="188">
        <f>I55+I56+I54+I53</f>
        <v>35507745</v>
      </c>
      <c r="J52" s="188">
        <v>0</v>
      </c>
      <c r="K52" s="188">
        <v>0</v>
      </c>
      <c r="L52" s="189">
        <f>K52+J52+I52+H52</f>
        <v>53061659</v>
      </c>
      <c r="M52" s="144"/>
    </row>
    <row r="53" spans="1:17" ht="31.5" x14ac:dyDescent="0.25">
      <c r="A53" s="206"/>
      <c r="B53" s="207"/>
      <c r="C53" s="207"/>
      <c r="D53" s="207"/>
      <c r="E53" s="207"/>
      <c r="F53" s="208"/>
      <c r="G53" s="91" t="s">
        <v>128</v>
      </c>
      <c r="H53" s="188">
        <v>0</v>
      </c>
      <c r="I53" s="188">
        <v>0</v>
      </c>
      <c r="J53" s="188">
        <v>0</v>
      </c>
      <c r="K53" s="188">
        <v>0</v>
      </c>
      <c r="L53" s="189">
        <f t="shared" ref="L53:L55" si="2">K53+J53+I53+H53</f>
        <v>0</v>
      </c>
      <c r="M53" s="96"/>
    </row>
    <row r="54" spans="1:17" ht="21" x14ac:dyDescent="0.25">
      <c r="A54" s="206"/>
      <c r="B54" s="207"/>
      <c r="C54" s="207"/>
      <c r="D54" s="207"/>
      <c r="E54" s="207"/>
      <c r="F54" s="208"/>
      <c r="G54" s="91" t="s">
        <v>129</v>
      </c>
      <c r="H54" s="141"/>
      <c r="I54" s="174">
        <v>0</v>
      </c>
      <c r="J54" s="174">
        <v>0</v>
      </c>
      <c r="K54" s="174">
        <v>0</v>
      </c>
      <c r="L54" s="189">
        <f t="shared" si="2"/>
        <v>0</v>
      </c>
      <c r="M54" s="96"/>
    </row>
    <row r="55" spans="1:17" ht="31.5" x14ac:dyDescent="0.25">
      <c r="A55" s="206"/>
      <c r="B55" s="207"/>
      <c r="C55" s="207"/>
      <c r="D55" s="207"/>
      <c r="E55" s="207"/>
      <c r="F55" s="208"/>
      <c r="G55" s="5" t="s">
        <v>130</v>
      </c>
      <c r="H55" s="141">
        <f>H7+H8+H9+H10+H17+H18+H19+H20+H21+H23+H24+H29+H31+H32+H33+H34+H35+H37+H38+H39+H40+H41+H46+H47+H48+H11+H22</f>
        <v>17553914</v>
      </c>
      <c r="I55" s="141">
        <f>I51+I50+I49+I48+I47+I46+I44+I43+I42+I41+I40+I39+I38+I37+I36+I35+I34+I33+I32+I31+I30+I29+I27+I26+I25+I24+I23+I21+I20+I18+I17+I28+I22+I19+I45+I12+I11+I10+I9+I8+I7</f>
        <v>35507745</v>
      </c>
      <c r="J55" s="141">
        <v>0</v>
      </c>
      <c r="K55" s="141">
        <v>0</v>
      </c>
      <c r="L55" s="189">
        <f t="shared" si="2"/>
        <v>53061659</v>
      </c>
      <c r="M55" s="96"/>
    </row>
    <row r="56" spans="1:17" ht="21" x14ac:dyDescent="0.25">
      <c r="A56" s="206"/>
      <c r="B56" s="207"/>
      <c r="C56" s="207"/>
      <c r="D56" s="207"/>
      <c r="E56" s="207"/>
      <c r="F56" s="208"/>
      <c r="G56" s="109" t="s">
        <v>131</v>
      </c>
      <c r="H56" s="175"/>
      <c r="I56" s="176">
        <v>0</v>
      </c>
      <c r="J56" s="176">
        <v>0</v>
      </c>
      <c r="K56" s="176">
        <v>0</v>
      </c>
      <c r="L56" s="177"/>
      <c r="M56" s="110"/>
    </row>
    <row r="57" spans="1:17" ht="27.75" customHeight="1" x14ac:dyDescent="0.25">
      <c r="A57" s="257" t="s">
        <v>371</v>
      </c>
      <c r="B57" s="258"/>
      <c r="C57" s="258"/>
      <c r="D57" s="258"/>
      <c r="E57" s="258"/>
      <c r="F57" s="258"/>
      <c r="G57" s="258"/>
      <c r="H57" s="258"/>
      <c r="I57" s="258"/>
      <c r="J57" s="258"/>
      <c r="K57" s="258"/>
      <c r="L57" s="258"/>
      <c r="M57" s="259"/>
    </row>
    <row r="61" spans="1:17" x14ac:dyDescent="0.25">
      <c r="H61" s="124"/>
    </row>
    <row r="64" spans="1:17" x14ac:dyDescent="0.25">
      <c r="H64" s="124"/>
    </row>
  </sheetData>
  <mergeCells count="24">
    <mergeCell ref="K1:M1"/>
    <mergeCell ref="A2:M2"/>
    <mergeCell ref="A3:A5"/>
    <mergeCell ref="B3:B5"/>
    <mergeCell ref="C3:C5"/>
    <mergeCell ref="D3:D5"/>
    <mergeCell ref="E3:E5"/>
    <mergeCell ref="F3:F5"/>
    <mergeCell ref="G3:G5"/>
    <mergeCell ref="H3:L3"/>
    <mergeCell ref="A57:M57"/>
    <mergeCell ref="H14:L14"/>
    <mergeCell ref="M14:M16"/>
    <mergeCell ref="A52:F56"/>
    <mergeCell ref="M3:M5"/>
    <mergeCell ref="A6:M6"/>
    <mergeCell ref="A13:M13"/>
    <mergeCell ref="A14:A16"/>
    <mergeCell ref="B14:B16"/>
    <mergeCell ref="C14:C16"/>
    <mergeCell ref="D14:D16"/>
    <mergeCell ref="E14:E16"/>
    <mergeCell ref="F14:F16"/>
    <mergeCell ref="G14:G16"/>
  </mergeCells>
  <pageMargins left="0.7" right="0.7" top="0.75" bottom="0.75" header="0.3" footer="0.3"/>
  <pageSetup paperSize="9" scale="76"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3"/>
  <sheetViews>
    <sheetView topLeftCell="A4" workbookViewId="0">
      <selection activeCell="K1" sqref="K1:M1"/>
    </sheetView>
  </sheetViews>
  <sheetFormatPr defaultRowHeight="15" x14ac:dyDescent="0.25"/>
  <cols>
    <col min="8" max="8" width="10" bestFit="1" customWidth="1"/>
    <col min="12" max="12" width="10" bestFit="1" customWidth="1"/>
    <col min="13" max="13" width="14.140625" customWidth="1"/>
  </cols>
  <sheetData>
    <row r="1" spans="1:13" ht="36" customHeight="1" x14ac:dyDescent="0.25">
      <c r="A1" s="75"/>
      <c r="B1" s="75"/>
      <c r="C1" s="75"/>
      <c r="D1" s="75"/>
      <c r="E1" s="75"/>
      <c r="F1" s="76"/>
      <c r="G1" s="75"/>
      <c r="H1" s="75"/>
      <c r="I1" s="75"/>
      <c r="J1" s="75"/>
      <c r="K1" s="202" t="s">
        <v>435</v>
      </c>
      <c r="L1" s="202"/>
      <c r="M1" s="202"/>
    </row>
    <row r="2" spans="1:13" ht="41.25" customHeight="1" x14ac:dyDescent="0.25">
      <c r="A2" s="207" t="s">
        <v>366</v>
      </c>
      <c r="B2" s="207"/>
      <c r="C2" s="207"/>
      <c r="D2" s="207"/>
      <c r="E2" s="207"/>
      <c r="F2" s="207"/>
      <c r="G2" s="207"/>
      <c r="H2" s="207"/>
      <c r="I2" s="207"/>
      <c r="J2" s="207"/>
      <c r="K2" s="207"/>
      <c r="L2" s="207"/>
      <c r="M2" s="207"/>
    </row>
    <row r="3" spans="1:13" x14ac:dyDescent="0.25">
      <c r="A3" s="198" t="s">
        <v>20</v>
      </c>
      <c r="B3" s="198" t="s">
        <v>13</v>
      </c>
      <c r="C3" s="198" t="s">
        <v>14</v>
      </c>
      <c r="D3" s="198" t="s">
        <v>15</v>
      </c>
      <c r="E3" s="198" t="s">
        <v>16</v>
      </c>
      <c r="F3" s="198" t="s">
        <v>17</v>
      </c>
      <c r="G3" s="198" t="s">
        <v>18</v>
      </c>
      <c r="H3" s="191" t="s">
        <v>251</v>
      </c>
      <c r="I3" s="192"/>
      <c r="J3" s="192"/>
      <c r="K3" s="192"/>
      <c r="L3" s="193"/>
      <c r="M3" s="201" t="s">
        <v>19</v>
      </c>
    </row>
    <row r="4" spans="1:13" x14ac:dyDescent="0.25">
      <c r="A4" s="199"/>
      <c r="B4" s="199"/>
      <c r="C4" s="199"/>
      <c r="D4" s="199"/>
      <c r="E4" s="199"/>
      <c r="F4" s="199"/>
      <c r="G4" s="199"/>
      <c r="H4" s="5" t="s">
        <v>2</v>
      </c>
      <c r="I4" s="5" t="s">
        <v>3</v>
      </c>
      <c r="J4" s="5" t="s">
        <v>4</v>
      </c>
      <c r="K4" s="35" t="s">
        <v>126</v>
      </c>
      <c r="L4" s="5" t="s">
        <v>38</v>
      </c>
      <c r="M4" s="201"/>
    </row>
    <row r="5" spans="1:13" x14ac:dyDescent="0.25">
      <c r="A5" s="200"/>
      <c r="B5" s="200"/>
      <c r="C5" s="200"/>
      <c r="D5" s="200"/>
      <c r="E5" s="200"/>
      <c r="F5" s="200"/>
      <c r="G5" s="200"/>
      <c r="H5" s="6" t="s">
        <v>12</v>
      </c>
      <c r="I5" s="6" t="s">
        <v>12</v>
      </c>
      <c r="J5" s="6" t="s">
        <v>12</v>
      </c>
      <c r="K5" s="6" t="s">
        <v>12</v>
      </c>
      <c r="L5" s="6" t="s">
        <v>12</v>
      </c>
      <c r="M5" s="201"/>
    </row>
    <row r="6" spans="1:13" x14ac:dyDescent="0.25">
      <c r="A6" s="212" t="s">
        <v>258</v>
      </c>
      <c r="B6" s="213"/>
      <c r="C6" s="213"/>
      <c r="D6" s="213"/>
      <c r="E6" s="213"/>
      <c r="F6" s="213"/>
      <c r="G6" s="213"/>
      <c r="H6" s="213"/>
      <c r="I6" s="213"/>
      <c r="J6" s="213"/>
      <c r="K6" s="213"/>
      <c r="L6" s="213"/>
      <c r="M6" s="214"/>
    </row>
    <row r="7" spans="1:13" ht="270" x14ac:dyDescent="0.25">
      <c r="A7" s="92" t="s">
        <v>23</v>
      </c>
      <c r="B7" s="77" t="s">
        <v>354</v>
      </c>
      <c r="C7" s="77" t="s">
        <v>351</v>
      </c>
      <c r="D7" s="77"/>
      <c r="E7" s="77" t="s">
        <v>246</v>
      </c>
      <c r="F7" s="77" t="s">
        <v>352</v>
      </c>
      <c r="G7" s="78" t="s">
        <v>353</v>
      </c>
      <c r="H7" s="147">
        <v>2000000</v>
      </c>
      <c r="I7" s="77"/>
      <c r="J7" s="77"/>
      <c r="K7" s="77"/>
      <c r="L7" s="147">
        <f>H7</f>
        <v>2000000</v>
      </c>
      <c r="M7" s="77" t="s">
        <v>355</v>
      </c>
    </row>
    <row r="8" spans="1:13" ht="21" x14ac:dyDescent="0.25">
      <c r="A8" s="206" t="s">
        <v>149</v>
      </c>
      <c r="B8" s="207"/>
      <c r="C8" s="207"/>
      <c r="D8" s="207"/>
      <c r="E8" s="207"/>
      <c r="F8" s="208"/>
      <c r="G8" s="91" t="s">
        <v>37</v>
      </c>
      <c r="H8" s="141">
        <f>H7</f>
        <v>2000000</v>
      </c>
      <c r="I8" s="142">
        <v>0</v>
      </c>
      <c r="J8" s="142">
        <v>0</v>
      </c>
      <c r="K8" s="142">
        <v>0</v>
      </c>
      <c r="L8" s="143">
        <f t="shared" ref="L8:L9" si="0">H8</f>
        <v>2000000</v>
      </c>
      <c r="M8" s="144"/>
    </row>
    <row r="9" spans="1:13" ht="52.5" x14ac:dyDescent="0.25">
      <c r="A9" s="206"/>
      <c r="B9" s="207"/>
      <c r="C9" s="207"/>
      <c r="D9" s="207"/>
      <c r="E9" s="207"/>
      <c r="F9" s="208"/>
      <c r="G9" s="91" t="s">
        <v>128</v>
      </c>
      <c r="H9" s="142">
        <v>0</v>
      </c>
      <c r="I9" s="142">
        <v>0</v>
      </c>
      <c r="J9" s="142">
        <v>0</v>
      </c>
      <c r="K9" s="142">
        <v>0</v>
      </c>
      <c r="L9" s="142">
        <f t="shared" si="0"/>
        <v>0</v>
      </c>
      <c r="M9" s="96"/>
    </row>
    <row r="10" spans="1:13" ht="31.5" x14ac:dyDescent="0.25">
      <c r="A10" s="206"/>
      <c r="B10" s="207"/>
      <c r="C10" s="207"/>
      <c r="D10" s="207"/>
      <c r="E10" s="207"/>
      <c r="F10" s="208"/>
      <c r="G10" s="91" t="s">
        <v>129</v>
      </c>
      <c r="H10" s="103"/>
      <c r="I10" s="104">
        <v>0</v>
      </c>
      <c r="J10" s="104">
        <v>0</v>
      </c>
      <c r="K10" s="104">
        <v>0</v>
      </c>
      <c r="L10" s="103"/>
      <c r="M10" s="96"/>
    </row>
    <row r="11" spans="1:13" ht="63" x14ac:dyDescent="0.25">
      <c r="A11" s="206"/>
      <c r="B11" s="207"/>
      <c r="C11" s="207"/>
      <c r="D11" s="207"/>
      <c r="E11" s="207"/>
      <c r="F11" s="208"/>
      <c r="G11" s="5" t="s">
        <v>130</v>
      </c>
      <c r="H11" s="102">
        <f>H8</f>
        <v>2000000</v>
      </c>
      <c r="I11" s="102">
        <v>0</v>
      </c>
      <c r="J11" s="102">
        <v>0</v>
      </c>
      <c r="K11" s="102">
        <v>0</v>
      </c>
      <c r="L11" s="102">
        <f>H11</f>
        <v>2000000</v>
      </c>
      <c r="M11" s="96"/>
    </row>
    <row r="12" spans="1:13" ht="31.5" x14ac:dyDescent="0.25">
      <c r="A12" s="206"/>
      <c r="B12" s="207"/>
      <c r="C12" s="207"/>
      <c r="D12" s="207"/>
      <c r="E12" s="207"/>
      <c r="F12" s="208"/>
      <c r="G12" s="5" t="s">
        <v>131</v>
      </c>
      <c r="H12" s="148"/>
      <c r="I12" s="104">
        <v>0</v>
      </c>
      <c r="J12" s="104">
        <v>0</v>
      </c>
      <c r="K12" s="104">
        <v>0</v>
      </c>
      <c r="L12" s="149"/>
      <c r="M12" s="96"/>
    </row>
    <row r="13" spans="1:13" ht="30.75" customHeight="1" x14ac:dyDescent="0.25">
      <c r="A13" s="260" t="s">
        <v>370</v>
      </c>
      <c r="B13" s="261"/>
      <c r="C13" s="261"/>
      <c r="D13" s="261"/>
      <c r="E13" s="261"/>
      <c r="F13" s="261"/>
      <c r="G13" s="261"/>
      <c r="H13" s="261"/>
      <c r="I13" s="261"/>
      <c r="J13" s="261"/>
      <c r="K13" s="261"/>
      <c r="L13" s="261"/>
      <c r="M13" s="261"/>
    </row>
  </sheetData>
  <mergeCells count="14">
    <mergeCell ref="M3:M5"/>
    <mergeCell ref="A6:M6"/>
    <mergeCell ref="A8:F12"/>
    <mergeCell ref="A13:M13"/>
    <mergeCell ref="K1:M1"/>
    <mergeCell ref="A2:M2"/>
    <mergeCell ref="A3:A5"/>
    <mergeCell ref="B3:B5"/>
    <mergeCell ref="C3:C5"/>
    <mergeCell ref="D3:D5"/>
    <mergeCell ref="E3:E5"/>
    <mergeCell ref="F3:F5"/>
    <mergeCell ref="G3:G5"/>
    <mergeCell ref="H3:L3"/>
  </mergeCells>
  <pageMargins left="0.7" right="0.7" top="0.75" bottom="0.75" header="0.3" footer="0.3"/>
  <pageSetup paperSize="9"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S157"/>
  <sheetViews>
    <sheetView tabSelected="1" view="pageBreakPreview" topLeftCell="A153" zoomScaleNormal="100" zoomScaleSheetLayoutView="100" workbookViewId="0">
      <selection activeCell="K2" sqref="K2:M2"/>
    </sheetView>
  </sheetViews>
  <sheetFormatPr defaultRowHeight="15" x14ac:dyDescent="0.25"/>
  <cols>
    <col min="1" max="1" width="5.140625" style="69" customWidth="1"/>
    <col min="2" max="4" width="9.140625" style="69"/>
    <col min="5" max="5" width="15.140625" style="69" customWidth="1"/>
    <col min="6" max="6" width="7.28515625" style="69" hidden="1" customWidth="1"/>
    <col min="7" max="7" width="10.5703125" style="69" customWidth="1"/>
    <col min="8" max="8" width="17" style="69" customWidth="1"/>
    <col min="9" max="9" width="16.42578125" style="69" customWidth="1"/>
    <col min="10" max="10" width="13.28515625" style="69" customWidth="1"/>
    <col min="11" max="12" width="9.140625" style="69"/>
    <col min="13" max="13" width="16.28515625" style="69" customWidth="1"/>
    <col min="14" max="14" width="0.5703125" customWidth="1"/>
    <col min="19" max="19" width="14.42578125" bestFit="1" customWidth="1"/>
  </cols>
  <sheetData>
    <row r="2" spans="1:19" ht="53.25" customHeight="1" x14ac:dyDescent="0.25">
      <c r="K2" s="202" t="s">
        <v>436</v>
      </c>
      <c r="L2" s="202"/>
      <c r="M2" s="202"/>
    </row>
    <row r="3" spans="1:19" x14ac:dyDescent="0.25">
      <c r="A3" s="268" t="s">
        <v>111</v>
      </c>
      <c r="B3" s="268"/>
      <c r="C3" s="268"/>
      <c r="D3" s="268"/>
      <c r="E3" s="268"/>
      <c r="F3" s="268"/>
      <c r="G3" s="268"/>
      <c r="H3" s="268"/>
      <c r="I3" s="268"/>
      <c r="J3" s="268"/>
      <c r="K3" s="268"/>
      <c r="L3" s="268"/>
      <c r="M3" s="268"/>
      <c r="N3" s="268"/>
    </row>
    <row r="4" spans="1:19" ht="45" x14ac:dyDescent="0.25">
      <c r="A4" s="29" t="s">
        <v>112</v>
      </c>
      <c r="B4" s="269" t="s">
        <v>113</v>
      </c>
      <c r="C4" s="269"/>
      <c r="D4" s="269"/>
      <c r="E4" s="269"/>
      <c r="F4" s="269"/>
      <c r="G4" s="30" t="s">
        <v>114</v>
      </c>
      <c r="H4" s="30" t="s">
        <v>115</v>
      </c>
      <c r="I4" s="30" t="s">
        <v>2</v>
      </c>
      <c r="J4" s="30" t="s">
        <v>3</v>
      </c>
      <c r="K4" s="30" t="s">
        <v>4</v>
      </c>
      <c r="L4" s="30" t="s">
        <v>126</v>
      </c>
      <c r="M4" s="30" t="s">
        <v>116</v>
      </c>
    </row>
    <row r="5" spans="1:19" ht="15.75" x14ac:dyDescent="0.25">
      <c r="A5" s="31">
        <v>1</v>
      </c>
      <c r="B5" s="270">
        <v>2</v>
      </c>
      <c r="C5" s="270"/>
      <c r="D5" s="270"/>
      <c r="E5" s="270"/>
      <c r="F5" s="270"/>
      <c r="G5" s="32">
        <v>3</v>
      </c>
      <c r="H5" s="31">
        <v>4</v>
      </c>
      <c r="I5" s="32">
        <v>5</v>
      </c>
      <c r="J5" s="32">
        <v>6</v>
      </c>
      <c r="K5" s="32">
        <v>9</v>
      </c>
      <c r="L5" s="32">
        <v>10</v>
      </c>
      <c r="M5" s="32">
        <v>11</v>
      </c>
    </row>
    <row r="6" spans="1:19" ht="15.75" x14ac:dyDescent="0.25">
      <c r="A6" s="271" t="s">
        <v>117</v>
      </c>
      <c r="B6" s="272"/>
      <c r="C6" s="272"/>
      <c r="D6" s="272"/>
      <c r="E6" s="272"/>
      <c r="F6" s="272"/>
      <c r="G6" s="272"/>
      <c r="H6" s="272"/>
      <c r="I6" s="272"/>
      <c r="J6" s="272"/>
      <c r="K6" s="272"/>
      <c r="L6" s="272"/>
      <c r="M6" s="273"/>
    </row>
    <row r="7" spans="1:19" ht="15.75" customHeight="1" x14ac:dyDescent="0.25">
      <c r="A7" s="37" t="s">
        <v>23</v>
      </c>
      <c r="B7" s="274" t="s">
        <v>157</v>
      </c>
      <c r="C7" s="274"/>
      <c r="D7" s="274"/>
      <c r="E7" s="274"/>
      <c r="F7" s="53"/>
      <c r="G7" s="37" t="s">
        <v>119</v>
      </c>
      <c r="H7" s="37">
        <v>1</v>
      </c>
      <c r="I7" s="37">
        <v>1</v>
      </c>
      <c r="J7" s="37"/>
      <c r="K7" s="37"/>
      <c r="L7" s="37"/>
      <c r="M7" s="37"/>
    </row>
    <row r="8" spans="1:19" ht="28.5" customHeight="1" x14ac:dyDescent="0.25">
      <c r="A8" s="37" t="s">
        <v>170</v>
      </c>
      <c r="B8" s="275" t="s">
        <v>223</v>
      </c>
      <c r="C8" s="275"/>
      <c r="D8" s="275"/>
      <c r="E8" s="275"/>
      <c r="F8" s="53"/>
      <c r="G8" s="37" t="s">
        <v>164</v>
      </c>
      <c r="H8" s="123">
        <f>I8</f>
        <v>792480</v>
      </c>
      <c r="I8" s="123">
        <v>792480</v>
      </c>
      <c r="J8" s="37">
        <v>0</v>
      </c>
      <c r="K8" s="37"/>
      <c r="L8" s="37"/>
      <c r="M8" s="37"/>
    </row>
    <row r="9" spans="1:19" ht="15.75" customHeight="1" x14ac:dyDescent="0.25">
      <c r="A9" s="37" t="s">
        <v>170</v>
      </c>
      <c r="B9" s="275" t="s">
        <v>224</v>
      </c>
      <c r="C9" s="275"/>
      <c r="D9" s="275"/>
      <c r="E9" s="275"/>
      <c r="F9" s="53"/>
      <c r="G9" s="37" t="s">
        <v>119</v>
      </c>
      <c r="H9" s="66">
        <v>12</v>
      </c>
      <c r="I9" s="66">
        <v>12</v>
      </c>
      <c r="J9" s="37">
        <v>12</v>
      </c>
      <c r="K9" s="37"/>
      <c r="L9" s="37"/>
      <c r="M9" s="37"/>
    </row>
    <row r="10" spans="1:19" ht="15.75" customHeight="1" x14ac:dyDescent="0.25">
      <c r="A10" s="37" t="s">
        <v>170</v>
      </c>
      <c r="B10" s="275" t="s">
        <v>226</v>
      </c>
      <c r="C10" s="275"/>
      <c r="D10" s="275"/>
      <c r="E10" s="275"/>
      <c r="F10" s="53"/>
      <c r="G10" s="37" t="s">
        <v>119</v>
      </c>
      <c r="H10" s="66">
        <v>17</v>
      </c>
      <c r="I10" s="66">
        <v>17</v>
      </c>
      <c r="J10" s="37">
        <v>23</v>
      </c>
      <c r="K10" s="37"/>
      <c r="L10" s="37"/>
      <c r="M10" s="37"/>
      <c r="S10" s="124"/>
    </row>
    <row r="11" spans="1:19" ht="15.75" customHeight="1" x14ac:dyDescent="0.25">
      <c r="A11" s="37" t="s">
        <v>170</v>
      </c>
      <c r="B11" s="275" t="s">
        <v>225</v>
      </c>
      <c r="C11" s="275"/>
      <c r="D11" s="275"/>
      <c r="E11" s="275"/>
      <c r="F11" s="53"/>
      <c r="G11" s="37" t="s">
        <v>119</v>
      </c>
      <c r="H11" s="66">
        <v>0</v>
      </c>
      <c r="I11" s="66">
        <v>0</v>
      </c>
      <c r="J11" s="37"/>
      <c r="K11" s="37"/>
      <c r="L11" s="37"/>
      <c r="M11" s="37"/>
    </row>
    <row r="12" spans="1:19" ht="15.75" customHeight="1" x14ac:dyDescent="0.25">
      <c r="A12" s="37" t="s">
        <v>170</v>
      </c>
      <c r="B12" s="275" t="s">
        <v>182</v>
      </c>
      <c r="C12" s="275"/>
      <c r="D12" s="275"/>
      <c r="E12" s="275"/>
      <c r="F12" s="53"/>
      <c r="G12" s="37" t="s">
        <v>119</v>
      </c>
      <c r="H12" s="66">
        <v>15</v>
      </c>
      <c r="I12" s="66">
        <v>15</v>
      </c>
      <c r="J12" s="37">
        <v>23</v>
      </c>
      <c r="K12" s="37"/>
      <c r="L12" s="37"/>
      <c r="M12" s="37"/>
    </row>
    <row r="13" spans="1:19" ht="15.75" customHeight="1" x14ac:dyDescent="0.25">
      <c r="A13" s="37" t="s">
        <v>170</v>
      </c>
      <c r="B13" s="275" t="s">
        <v>237</v>
      </c>
      <c r="C13" s="275"/>
      <c r="D13" s="275"/>
      <c r="E13" s="275"/>
      <c r="F13" s="53"/>
      <c r="G13" s="37" t="s">
        <v>119</v>
      </c>
      <c r="H13" s="66">
        <v>2</v>
      </c>
      <c r="I13" s="66">
        <v>2</v>
      </c>
      <c r="J13" s="37">
        <v>2</v>
      </c>
      <c r="K13" s="37"/>
      <c r="L13" s="37"/>
      <c r="M13" s="37"/>
    </row>
    <row r="14" spans="1:19" ht="15.75" customHeight="1" x14ac:dyDescent="0.25">
      <c r="A14" s="37" t="s">
        <v>24</v>
      </c>
      <c r="B14" s="274" t="s">
        <v>158</v>
      </c>
      <c r="C14" s="274"/>
      <c r="D14" s="274"/>
      <c r="E14" s="274"/>
      <c r="F14" s="53"/>
      <c r="G14" s="37"/>
      <c r="H14" s="37"/>
      <c r="I14" s="37"/>
      <c r="J14" s="37"/>
      <c r="K14" s="37"/>
      <c r="L14" s="37"/>
      <c r="M14" s="37"/>
    </row>
    <row r="15" spans="1:19" ht="23.25" customHeight="1" x14ac:dyDescent="0.25">
      <c r="A15" s="37" t="s">
        <v>170</v>
      </c>
      <c r="B15" s="262" t="s">
        <v>178</v>
      </c>
      <c r="C15" s="263"/>
      <c r="D15" s="263"/>
      <c r="E15" s="264"/>
      <c r="F15" s="53"/>
      <c r="G15" s="37" t="s">
        <v>119</v>
      </c>
      <c r="H15" s="123">
        <f>I15</f>
        <v>10258146</v>
      </c>
      <c r="I15" s="123">
        <v>10258146</v>
      </c>
      <c r="J15" s="182">
        <f>J17+J16</f>
        <v>4599603</v>
      </c>
      <c r="K15" s="37"/>
      <c r="L15" s="37"/>
      <c r="M15" s="37"/>
    </row>
    <row r="16" spans="1:19" ht="23.25" customHeight="1" x14ac:dyDescent="0.25">
      <c r="A16" s="37" t="s">
        <v>170</v>
      </c>
      <c r="B16" s="262" t="s">
        <v>305</v>
      </c>
      <c r="C16" s="263"/>
      <c r="D16" s="263"/>
      <c r="E16" s="264"/>
      <c r="F16" s="53"/>
      <c r="G16" s="37" t="s">
        <v>164</v>
      </c>
      <c r="H16" s="116">
        <f>I16</f>
        <v>3046611</v>
      </c>
      <c r="I16" s="116">
        <f>2978111+68500</f>
        <v>3046611</v>
      </c>
      <c r="J16" s="181">
        <f>'Напрями  ЗЗСО'!I60-306000</f>
        <v>4293603</v>
      </c>
      <c r="K16" s="37"/>
      <c r="L16" s="37"/>
      <c r="M16" s="37"/>
    </row>
    <row r="17" spans="1:13" ht="23.25" customHeight="1" x14ac:dyDescent="0.25">
      <c r="A17" s="37" t="s">
        <v>170</v>
      </c>
      <c r="B17" s="262" t="s">
        <v>184</v>
      </c>
      <c r="C17" s="263"/>
      <c r="D17" s="263"/>
      <c r="E17" s="264"/>
      <c r="F17" s="53"/>
      <c r="G17" s="37" t="s">
        <v>164</v>
      </c>
      <c r="H17" s="117">
        <v>300000</v>
      </c>
      <c r="I17" s="117">
        <v>300000</v>
      </c>
      <c r="J17" s="181">
        <f>'Напрями  ЗЗСО'!I47</f>
        <v>306000</v>
      </c>
      <c r="K17" s="37"/>
      <c r="L17" s="37"/>
      <c r="M17" s="37"/>
    </row>
    <row r="18" spans="1:13" ht="17.25" customHeight="1" x14ac:dyDescent="0.25">
      <c r="A18" s="37" t="s">
        <v>170</v>
      </c>
      <c r="B18" s="262" t="s">
        <v>179</v>
      </c>
      <c r="C18" s="263"/>
      <c r="D18" s="263"/>
      <c r="E18" s="264"/>
      <c r="F18" s="53"/>
      <c r="G18" s="37" t="s">
        <v>119</v>
      </c>
      <c r="H18" s="66">
        <v>5</v>
      </c>
      <c r="I18" s="66">
        <v>5</v>
      </c>
      <c r="J18" s="37">
        <v>5</v>
      </c>
      <c r="K18" s="37"/>
      <c r="L18" s="37"/>
      <c r="M18" s="37"/>
    </row>
    <row r="19" spans="1:13" ht="17.25" customHeight="1" x14ac:dyDescent="0.25">
      <c r="A19" s="37" t="s">
        <v>170</v>
      </c>
      <c r="B19" s="262" t="s">
        <v>180</v>
      </c>
      <c r="C19" s="263"/>
      <c r="D19" s="263"/>
      <c r="E19" s="264"/>
      <c r="F19" s="53"/>
      <c r="G19" s="129" t="s">
        <v>119</v>
      </c>
      <c r="H19" s="127">
        <v>112</v>
      </c>
      <c r="I19" s="127">
        <v>112</v>
      </c>
      <c r="J19" s="37"/>
      <c r="K19" s="37"/>
      <c r="L19" s="37"/>
      <c r="M19" s="37"/>
    </row>
    <row r="20" spans="1:13" ht="17.25" customHeight="1" x14ac:dyDescent="0.25">
      <c r="A20" s="37" t="s">
        <v>170</v>
      </c>
      <c r="B20" s="262" t="s">
        <v>181</v>
      </c>
      <c r="C20" s="263"/>
      <c r="D20" s="263"/>
      <c r="E20" s="264"/>
      <c r="F20" s="53"/>
      <c r="G20" s="129" t="s">
        <v>119</v>
      </c>
      <c r="H20" s="127">
        <v>23</v>
      </c>
      <c r="I20" s="127">
        <v>23</v>
      </c>
      <c r="J20" s="37"/>
      <c r="K20" s="37"/>
      <c r="L20" s="37"/>
      <c r="M20" s="37"/>
    </row>
    <row r="21" spans="1:13" ht="32.25" customHeight="1" x14ac:dyDescent="0.25">
      <c r="A21" s="37" t="s">
        <v>170</v>
      </c>
      <c r="B21" s="262" t="s">
        <v>306</v>
      </c>
      <c r="C21" s="263"/>
      <c r="D21" s="263"/>
      <c r="E21" s="264"/>
      <c r="F21" s="53"/>
      <c r="G21" s="37" t="s">
        <v>119</v>
      </c>
      <c r="H21" s="66">
        <v>92</v>
      </c>
      <c r="I21" s="66">
        <v>92</v>
      </c>
      <c r="J21" s="37"/>
      <c r="K21" s="37"/>
      <c r="L21" s="37"/>
      <c r="M21" s="37"/>
    </row>
    <row r="22" spans="1:13" ht="17.25" customHeight="1" x14ac:dyDescent="0.25">
      <c r="A22" s="37" t="s">
        <v>170</v>
      </c>
      <c r="B22" s="262" t="s">
        <v>182</v>
      </c>
      <c r="C22" s="263"/>
      <c r="D22" s="263"/>
      <c r="E22" s="264"/>
      <c r="F22" s="53"/>
      <c r="G22" s="37" t="s">
        <v>119</v>
      </c>
      <c r="H22" s="66">
        <v>50</v>
      </c>
      <c r="I22" s="66">
        <v>50</v>
      </c>
      <c r="J22" s="37"/>
      <c r="K22" s="37"/>
      <c r="L22" s="37"/>
      <c r="M22" s="37"/>
    </row>
    <row r="23" spans="1:13" ht="17.25" customHeight="1" x14ac:dyDescent="0.25">
      <c r="A23" s="37" t="s">
        <v>170</v>
      </c>
      <c r="B23" s="262" t="s">
        <v>183</v>
      </c>
      <c r="C23" s="263"/>
      <c r="D23" s="263"/>
      <c r="E23" s="264"/>
      <c r="F23" s="53"/>
      <c r="G23" s="37" t="s">
        <v>119</v>
      </c>
      <c r="H23" s="66">
        <f>I23</f>
        <v>40.98</v>
      </c>
      <c r="I23" s="66">
        <v>40.98</v>
      </c>
      <c r="J23" s="37"/>
      <c r="K23" s="37"/>
      <c r="L23" s="37"/>
      <c r="M23" s="37"/>
    </row>
    <row r="24" spans="1:13" ht="37.5" customHeight="1" x14ac:dyDescent="0.25">
      <c r="A24" s="37" t="s">
        <v>170</v>
      </c>
      <c r="B24" s="262" t="s">
        <v>307</v>
      </c>
      <c r="C24" s="263"/>
      <c r="D24" s="263"/>
      <c r="E24" s="264"/>
      <c r="F24" s="53"/>
      <c r="G24" s="37" t="s">
        <v>119</v>
      </c>
      <c r="H24" s="66">
        <f>I24</f>
        <v>269.86</v>
      </c>
      <c r="I24" s="66">
        <v>269.86</v>
      </c>
      <c r="J24" s="37"/>
      <c r="K24" s="37"/>
      <c r="L24" s="37"/>
      <c r="M24" s="37"/>
    </row>
    <row r="25" spans="1:13" ht="17.25" customHeight="1" x14ac:dyDescent="0.25">
      <c r="A25" s="37" t="s">
        <v>170</v>
      </c>
      <c r="B25" s="262" t="s">
        <v>308</v>
      </c>
      <c r="C25" s="263"/>
      <c r="D25" s="263"/>
      <c r="E25" s="264"/>
      <c r="F25" s="53"/>
      <c r="G25" s="37" t="s">
        <v>119</v>
      </c>
      <c r="H25" s="66">
        <v>5</v>
      </c>
      <c r="I25" s="66">
        <v>5</v>
      </c>
      <c r="J25" s="37"/>
      <c r="K25" s="37"/>
      <c r="L25" s="37"/>
      <c r="M25" s="37"/>
    </row>
    <row r="26" spans="1:13" ht="17.25" customHeight="1" x14ac:dyDescent="0.25">
      <c r="A26" s="37" t="s">
        <v>170</v>
      </c>
      <c r="B26" s="262" t="s">
        <v>309</v>
      </c>
      <c r="C26" s="263"/>
      <c r="D26" s="263"/>
      <c r="E26" s="264"/>
      <c r="F26" s="53"/>
      <c r="G26" s="37" t="s">
        <v>119</v>
      </c>
      <c r="H26" s="66">
        <f>I26</f>
        <v>6.5</v>
      </c>
      <c r="I26" s="66">
        <v>6.5</v>
      </c>
      <c r="J26" s="37"/>
      <c r="K26" s="37"/>
      <c r="L26" s="37"/>
      <c r="M26" s="37"/>
    </row>
    <row r="27" spans="1:13" ht="17.25" customHeight="1" x14ac:dyDescent="0.25">
      <c r="A27" s="37" t="s">
        <v>170</v>
      </c>
      <c r="B27" s="262" t="s">
        <v>310</v>
      </c>
      <c r="C27" s="263"/>
      <c r="D27" s="263"/>
      <c r="E27" s="264"/>
      <c r="F27" s="53"/>
      <c r="G27" s="37" t="s">
        <v>119</v>
      </c>
      <c r="H27" s="66">
        <f>I27</f>
        <v>33.5</v>
      </c>
      <c r="I27" s="66">
        <v>33.5</v>
      </c>
      <c r="J27" s="37"/>
      <c r="K27" s="37"/>
      <c r="L27" s="37"/>
      <c r="M27" s="37"/>
    </row>
    <row r="28" spans="1:13" ht="17.25" customHeight="1" x14ac:dyDescent="0.25">
      <c r="A28" s="37" t="s">
        <v>170</v>
      </c>
      <c r="B28" s="262" t="s">
        <v>311</v>
      </c>
      <c r="C28" s="263"/>
      <c r="D28" s="263"/>
      <c r="E28" s="264"/>
      <c r="F28" s="53"/>
      <c r="G28" s="37" t="s">
        <v>119</v>
      </c>
      <c r="H28" s="66">
        <f>I28</f>
        <v>224.86</v>
      </c>
      <c r="I28" s="66">
        <v>224.86</v>
      </c>
      <c r="J28" s="37"/>
      <c r="K28" s="37"/>
      <c r="L28" s="37"/>
      <c r="M28" s="37"/>
    </row>
    <row r="29" spans="1:13" ht="15.75" customHeight="1" x14ac:dyDescent="0.25">
      <c r="A29" s="37" t="s">
        <v>27</v>
      </c>
      <c r="B29" s="274" t="s">
        <v>303</v>
      </c>
      <c r="C29" s="274"/>
      <c r="D29" s="274"/>
      <c r="E29" s="274"/>
      <c r="F29" s="53"/>
      <c r="G29" s="37"/>
      <c r="H29" s="37"/>
      <c r="I29" s="37"/>
      <c r="J29" s="37"/>
      <c r="K29" s="37"/>
      <c r="L29" s="37"/>
      <c r="M29" s="37"/>
    </row>
    <row r="30" spans="1:13" ht="29.25" customHeight="1" x14ac:dyDescent="0.25">
      <c r="A30" s="56" t="s">
        <v>170</v>
      </c>
      <c r="B30" s="262" t="s">
        <v>160</v>
      </c>
      <c r="C30" s="263"/>
      <c r="D30" s="263"/>
      <c r="E30" s="264"/>
      <c r="F30" s="53"/>
      <c r="G30" s="37" t="s">
        <v>164</v>
      </c>
      <c r="H30" s="123">
        <f>I30</f>
        <v>5001937</v>
      </c>
      <c r="I30" s="123">
        <v>5001937</v>
      </c>
      <c r="J30" s="182">
        <f>J31</f>
        <v>3743109</v>
      </c>
      <c r="K30" s="37"/>
      <c r="L30" s="37"/>
      <c r="M30" s="37"/>
    </row>
    <row r="31" spans="1:13" ht="29.25" customHeight="1" x14ac:dyDescent="0.25">
      <c r="A31" s="56"/>
      <c r="B31" s="262" t="s">
        <v>305</v>
      </c>
      <c r="C31" s="263"/>
      <c r="D31" s="263"/>
      <c r="E31" s="264"/>
      <c r="F31" s="53"/>
      <c r="G31" s="37" t="s">
        <v>164</v>
      </c>
      <c r="H31" s="116">
        <f>I31</f>
        <v>463600</v>
      </c>
      <c r="I31" s="116">
        <f>437600+26000</f>
        <v>463600</v>
      </c>
      <c r="J31" s="181">
        <f>'Напрями ЗДО'!I7+'Напрями ЗДО'!I8+'Напрями ЗДО'!I9+'Напрями ЗДО'!I10+'Напрями ЗДО'!I11+'Напрями ЗДО'!I12+'Напрями ЗДО'!I13+'Напрями ЗДО'!I14+'Напрями ЗДО'!I15+'Напрями ЗДО'!I16+'Напрями ЗДО'!I17+'Напрями ЗДО'!I18+'Напрями ЗДО'!I23+'Напрями ЗДО'!I25+'Напрями ЗДО'!I26+'Напрями ЗДО'!I27+'Напрями ЗДО'!I28+'Напрями ЗДО'!I29+'Напрями ЗДО'!I30+'Напрями ЗДО'!I31+'Напрями ЗДО'!I32+'Напрями ЗДО'!I34+'Напрями ЗДО'!I35+'Напрями ЗДО'!I36+'Напрями ЗДО'!I37+'Напрями ЗДО'!I38+'Напрями ЗДО'!I39+'Напрями ЗДО'!I40+'Напрями ЗДО'!I42+'Напрями ЗДО'!I44+'Напрями ЗДО'!I46</f>
        <v>3743109</v>
      </c>
      <c r="K31" s="37"/>
      <c r="L31" s="37"/>
      <c r="M31" s="37"/>
    </row>
    <row r="32" spans="1:13" ht="23.25" customHeight="1" x14ac:dyDescent="0.25">
      <c r="A32" s="37" t="s">
        <v>170</v>
      </c>
      <c r="B32" s="262" t="s">
        <v>207</v>
      </c>
      <c r="C32" s="263"/>
      <c r="D32" s="263"/>
      <c r="E32" s="264"/>
      <c r="F32" s="53"/>
      <c r="G32" s="37" t="s">
        <v>165</v>
      </c>
      <c r="H32" s="66">
        <v>5</v>
      </c>
      <c r="I32" s="66">
        <v>5</v>
      </c>
      <c r="J32" s="37"/>
      <c r="K32" s="37"/>
      <c r="L32" s="37"/>
      <c r="M32" s="37"/>
    </row>
    <row r="33" spans="1:13" ht="21" customHeight="1" x14ac:dyDescent="0.25">
      <c r="A33" s="37" t="s">
        <v>170</v>
      </c>
      <c r="B33" s="262" t="s">
        <v>161</v>
      </c>
      <c r="C33" s="263"/>
      <c r="D33" s="263"/>
      <c r="E33" s="264"/>
      <c r="F33" s="53"/>
      <c r="G33" s="37" t="s">
        <v>165</v>
      </c>
      <c r="H33" s="150">
        <f>I33</f>
        <v>26</v>
      </c>
      <c r="I33" s="150">
        <v>26</v>
      </c>
      <c r="J33" s="37"/>
      <c r="K33" s="37"/>
      <c r="L33" s="37"/>
      <c r="M33" s="37"/>
    </row>
    <row r="34" spans="1:13" ht="29.25" customHeight="1" x14ac:dyDescent="0.25">
      <c r="A34" s="37" t="s">
        <v>170</v>
      </c>
      <c r="B34" s="262" t="s">
        <v>162</v>
      </c>
      <c r="C34" s="263"/>
      <c r="D34" s="263"/>
      <c r="E34" s="264"/>
      <c r="F34" s="53"/>
      <c r="G34" s="37" t="s">
        <v>119</v>
      </c>
      <c r="H34" s="66">
        <f>I34</f>
        <v>178.96</v>
      </c>
      <c r="I34" s="66">
        <v>178.96</v>
      </c>
      <c r="J34" s="37"/>
      <c r="K34" s="37"/>
      <c r="L34" s="37"/>
      <c r="M34" s="37"/>
    </row>
    <row r="35" spans="1:13" ht="29.25" customHeight="1" x14ac:dyDescent="0.25">
      <c r="A35" s="37" t="s">
        <v>170</v>
      </c>
      <c r="B35" s="262" t="s">
        <v>163</v>
      </c>
      <c r="C35" s="263"/>
      <c r="D35" s="263"/>
      <c r="E35" s="264"/>
      <c r="F35" s="53"/>
      <c r="G35" s="37" t="s">
        <v>119</v>
      </c>
      <c r="H35" s="66">
        <f>I35</f>
        <v>76.010000000000005</v>
      </c>
      <c r="I35" s="66">
        <v>76.010000000000005</v>
      </c>
      <c r="J35" s="37"/>
      <c r="K35" s="37"/>
      <c r="L35" s="37"/>
      <c r="M35" s="37"/>
    </row>
    <row r="36" spans="1:13" ht="29.25" customHeight="1" x14ac:dyDescent="0.25">
      <c r="A36" s="37" t="s">
        <v>170</v>
      </c>
      <c r="B36" s="262" t="s">
        <v>302</v>
      </c>
      <c r="C36" s="263"/>
      <c r="D36" s="263"/>
      <c r="E36" s="264"/>
      <c r="F36" s="53"/>
      <c r="G36" s="37" t="s">
        <v>119</v>
      </c>
      <c r="H36" s="66">
        <f>I36</f>
        <v>102.95</v>
      </c>
      <c r="I36" s="66">
        <v>102.95</v>
      </c>
      <c r="J36" s="37"/>
      <c r="K36" s="37"/>
      <c r="L36" s="37"/>
      <c r="M36" s="37"/>
    </row>
    <row r="37" spans="1:13" x14ac:dyDescent="0.25">
      <c r="A37" s="37" t="s">
        <v>29</v>
      </c>
      <c r="B37" s="274" t="s">
        <v>159</v>
      </c>
      <c r="C37" s="274"/>
      <c r="D37" s="274"/>
      <c r="E37" s="274"/>
      <c r="F37" s="53"/>
      <c r="G37" s="37" t="s">
        <v>119</v>
      </c>
      <c r="H37" s="66">
        <v>1</v>
      </c>
      <c r="I37" s="66">
        <v>1</v>
      </c>
      <c r="J37" s="37"/>
      <c r="K37" s="37"/>
      <c r="L37" s="37"/>
      <c r="M37" s="37"/>
    </row>
    <row r="38" spans="1:13" ht="27" customHeight="1" x14ac:dyDescent="0.25">
      <c r="A38" s="37"/>
      <c r="B38" s="301" t="s">
        <v>212</v>
      </c>
      <c r="C38" s="302"/>
      <c r="D38" s="302"/>
      <c r="E38" s="302"/>
      <c r="G38" s="118" t="s">
        <v>164</v>
      </c>
      <c r="H38" s="119">
        <f>I38</f>
        <v>987014</v>
      </c>
      <c r="I38" s="125">
        <v>987014</v>
      </c>
      <c r="J38" s="182">
        <f>'Напрями Позашкільна освіта'!I16</f>
        <v>702177</v>
      </c>
      <c r="K38" s="37"/>
      <c r="L38" s="37"/>
      <c r="M38" s="37"/>
    </row>
    <row r="39" spans="1:13" ht="20.25" customHeight="1" x14ac:dyDescent="0.25">
      <c r="A39" s="54" t="s">
        <v>170</v>
      </c>
      <c r="B39" s="265" t="s">
        <v>208</v>
      </c>
      <c r="C39" s="266"/>
      <c r="D39" s="266"/>
      <c r="E39" s="266"/>
      <c r="G39" s="37" t="s">
        <v>119</v>
      </c>
      <c r="H39" s="59">
        <v>2</v>
      </c>
      <c r="I39" s="59">
        <v>2</v>
      </c>
      <c r="J39" s="33"/>
      <c r="K39" s="33"/>
      <c r="L39" s="33"/>
      <c r="M39" s="55"/>
    </row>
    <row r="40" spans="1:13" ht="20.25" customHeight="1" x14ac:dyDescent="0.25">
      <c r="A40" s="54" t="s">
        <v>170</v>
      </c>
      <c r="B40" s="265" t="s">
        <v>209</v>
      </c>
      <c r="C40" s="266"/>
      <c r="D40" s="266"/>
      <c r="E40" s="266"/>
      <c r="F40" s="57"/>
      <c r="G40" s="37" t="s">
        <v>119</v>
      </c>
      <c r="H40" s="59">
        <v>8</v>
      </c>
      <c r="I40" s="59">
        <v>8</v>
      </c>
      <c r="J40" s="33"/>
      <c r="K40" s="33"/>
      <c r="L40" s="33"/>
      <c r="M40" s="55"/>
    </row>
    <row r="41" spans="1:13" ht="20.25" customHeight="1" x14ac:dyDescent="0.25">
      <c r="A41" s="54" t="s">
        <v>170</v>
      </c>
      <c r="B41" s="265" t="s">
        <v>210</v>
      </c>
      <c r="C41" s="266"/>
      <c r="D41" s="266"/>
      <c r="E41" s="266"/>
      <c r="F41" s="57"/>
      <c r="G41" s="37" t="s">
        <v>119</v>
      </c>
      <c r="H41" s="59">
        <v>13.7</v>
      </c>
      <c r="I41" s="59">
        <v>13.7</v>
      </c>
      <c r="J41" s="33"/>
      <c r="K41" s="33"/>
      <c r="L41" s="33"/>
      <c r="M41" s="55"/>
    </row>
    <row r="42" spans="1:13" ht="20.25" customHeight="1" x14ac:dyDescent="0.25">
      <c r="A42" s="54" t="s">
        <v>170</v>
      </c>
      <c r="B42" s="265" t="s">
        <v>211</v>
      </c>
      <c r="C42" s="266"/>
      <c r="D42" s="266"/>
      <c r="E42" s="266"/>
      <c r="F42" s="57"/>
      <c r="G42" s="37" t="s">
        <v>119</v>
      </c>
      <c r="H42" s="59">
        <v>11.45</v>
      </c>
      <c r="I42" s="59">
        <v>11.45</v>
      </c>
      <c r="J42" s="33"/>
      <c r="K42" s="33"/>
      <c r="L42" s="33"/>
      <c r="M42" s="55"/>
    </row>
    <row r="43" spans="1:13" ht="26.25" customHeight="1" x14ac:dyDescent="0.25">
      <c r="A43" s="54" t="s">
        <v>31</v>
      </c>
      <c r="B43" s="292" t="s">
        <v>260</v>
      </c>
      <c r="C43" s="293"/>
      <c r="D43" s="293"/>
      <c r="E43" s="294"/>
      <c r="F43" s="67"/>
      <c r="G43" s="54"/>
      <c r="H43" s="41"/>
      <c r="I43" s="101"/>
      <c r="J43" s="33"/>
      <c r="K43" s="33"/>
      <c r="L43" s="33"/>
      <c r="M43" s="55"/>
    </row>
    <row r="44" spans="1:13" ht="26.25" customHeight="1" x14ac:dyDescent="0.25">
      <c r="A44" s="54" t="s">
        <v>170</v>
      </c>
      <c r="B44" s="298" t="s">
        <v>261</v>
      </c>
      <c r="C44" s="299"/>
      <c r="D44" s="299"/>
      <c r="E44" s="300"/>
      <c r="F44" s="67"/>
      <c r="G44" s="118" t="s">
        <v>164</v>
      </c>
      <c r="H44" s="41">
        <f>I44</f>
        <v>17553914</v>
      </c>
      <c r="I44" s="157">
        <v>17553914</v>
      </c>
      <c r="J44" s="183">
        <f>J45+J46</f>
        <v>35507745</v>
      </c>
      <c r="K44" s="33"/>
      <c r="L44" s="33"/>
      <c r="M44" s="55"/>
    </row>
    <row r="45" spans="1:13" ht="26.25" customHeight="1" x14ac:dyDescent="0.25">
      <c r="A45" s="54" t="s">
        <v>170</v>
      </c>
      <c r="B45" s="298" t="s">
        <v>262</v>
      </c>
      <c r="C45" s="299"/>
      <c r="D45" s="299"/>
      <c r="E45" s="300"/>
      <c r="F45" s="67"/>
      <c r="G45" s="118" t="s">
        <v>164</v>
      </c>
      <c r="H45" s="121">
        <f>I45</f>
        <v>10303879</v>
      </c>
      <c r="I45" s="122">
        <v>10303879</v>
      </c>
      <c r="J45" s="33">
        <f>УКС!I10+УКС!I12+УКС!I26+УКС!I28+УКС!I42+УКС!I43+УКС!I45+УКС!I46+УКС!I50+УКС!I51</f>
        <v>15284245</v>
      </c>
      <c r="K45" s="33"/>
      <c r="L45" s="33"/>
      <c r="M45" s="55"/>
    </row>
    <row r="46" spans="1:13" ht="26.25" customHeight="1" x14ac:dyDescent="0.25">
      <c r="A46" s="54" t="s">
        <v>170</v>
      </c>
      <c r="B46" s="298" t="s">
        <v>263</v>
      </c>
      <c r="C46" s="299"/>
      <c r="D46" s="299"/>
      <c r="E46" s="300"/>
      <c r="F46" s="67"/>
      <c r="G46" s="118" t="s">
        <v>164</v>
      </c>
      <c r="H46" s="121">
        <f>I46</f>
        <v>6717634</v>
      </c>
      <c r="I46" s="122">
        <v>6717634</v>
      </c>
      <c r="J46" s="33">
        <f>УКС!I25+УКС!I27+УКС!I31+УКС!I36+УКС!I44+УКС!I49</f>
        <v>20223500</v>
      </c>
      <c r="K46" s="33"/>
      <c r="L46" s="33"/>
      <c r="M46" s="55"/>
    </row>
    <row r="47" spans="1:13" ht="26.25" customHeight="1" x14ac:dyDescent="0.25">
      <c r="A47" s="54" t="s">
        <v>32</v>
      </c>
      <c r="B47" s="292" t="s">
        <v>298</v>
      </c>
      <c r="C47" s="293"/>
      <c r="D47" s="293"/>
      <c r="E47" s="294"/>
      <c r="F47" s="67"/>
      <c r="G47" s="54"/>
      <c r="H47" s="121"/>
      <c r="I47" s="122"/>
      <c r="J47" s="33"/>
      <c r="K47" s="33"/>
      <c r="L47" s="33"/>
      <c r="M47" s="55"/>
    </row>
    <row r="48" spans="1:13" ht="26.25" customHeight="1" x14ac:dyDescent="0.25">
      <c r="A48" s="54" t="s">
        <v>170</v>
      </c>
      <c r="B48" s="298" t="s">
        <v>160</v>
      </c>
      <c r="C48" s="299"/>
      <c r="D48" s="299"/>
      <c r="E48" s="300"/>
      <c r="F48" s="67"/>
      <c r="G48" s="118" t="s">
        <v>164</v>
      </c>
      <c r="H48" s="41">
        <f>I48</f>
        <v>742092</v>
      </c>
      <c r="I48" s="120">
        <v>742092</v>
      </c>
      <c r="J48" s="183">
        <f>J49</f>
        <v>246277</v>
      </c>
      <c r="K48" s="33"/>
      <c r="L48" s="33"/>
      <c r="M48" s="55"/>
    </row>
    <row r="49" spans="1:13" ht="26.25" customHeight="1" x14ac:dyDescent="0.25">
      <c r="A49" s="54"/>
      <c r="B49" s="298" t="s">
        <v>304</v>
      </c>
      <c r="C49" s="299"/>
      <c r="D49" s="299"/>
      <c r="E49" s="300"/>
      <c r="F49" s="67"/>
      <c r="G49" s="118" t="s">
        <v>164</v>
      </c>
      <c r="H49" s="121">
        <f>I49</f>
        <v>60000</v>
      </c>
      <c r="I49" s="122">
        <v>60000</v>
      </c>
      <c r="J49" s="33">
        <f>'Напрями ЗДО'!I58+'Напрями ЗДО'!I57+'Напрями ЗДО'!I56+'Напрями ЗДО'!I55+'Напрями ЗДО'!I54+'Напрями ЗДО'!I53+'Напрями ЗДО'!I52+'Напрями ЗДО'!I51+'Напрями ЗДО'!I50+'Напрями ЗДО'!I49+'Напрями ЗДО'!I48</f>
        <v>246277</v>
      </c>
      <c r="K49" s="33"/>
      <c r="L49" s="33"/>
      <c r="M49" s="55"/>
    </row>
    <row r="50" spans="1:13" ht="26.25" customHeight="1" x14ac:dyDescent="0.25">
      <c r="A50" s="54" t="s">
        <v>170</v>
      </c>
      <c r="B50" s="298" t="s">
        <v>161</v>
      </c>
      <c r="C50" s="299"/>
      <c r="D50" s="299"/>
      <c r="E50" s="300"/>
      <c r="F50" s="67"/>
      <c r="G50" s="54" t="s">
        <v>301</v>
      </c>
      <c r="H50" s="128">
        <v>4</v>
      </c>
      <c r="I50" s="122">
        <v>4</v>
      </c>
      <c r="J50" s="33"/>
      <c r="K50" s="33"/>
      <c r="L50" s="33"/>
      <c r="M50" s="55"/>
    </row>
    <row r="51" spans="1:13" ht="26.25" customHeight="1" x14ac:dyDescent="0.25">
      <c r="A51" s="54" t="s">
        <v>170</v>
      </c>
      <c r="B51" s="262" t="s">
        <v>162</v>
      </c>
      <c r="C51" s="263"/>
      <c r="D51" s="263"/>
      <c r="E51" s="264"/>
      <c r="F51" s="67"/>
      <c r="G51" s="54" t="s">
        <v>119</v>
      </c>
      <c r="H51" s="121">
        <f>I51</f>
        <v>34.51</v>
      </c>
      <c r="I51" s="122">
        <v>34.51</v>
      </c>
      <c r="J51" s="33"/>
      <c r="K51" s="33"/>
      <c r="L51" s="33"/>
      <c r="M51" s="55"/>
    </row>
    <row r="52" spans="1:13" ht="26.25" customHeight="1" x14ac:dyDescent="0.25">
      <c r="A52" s="54" t="s">
        <v>170</v>
      </c>
      <c r="B52" s="262" t="s">
        <v>299</v>
      </c>
      <c r="C52" s="263"/>
      <c r="D52" s="263"/>
      <c r="E52" s="264"/>
      <c r="F52" s="67"/>
      <c r="G52" s="54" t="s">
        <v>119</v>
      </c>
      <c r="H52" s="121">
        <f>I52</f>
        <v>13.86</v>
      </c>
      <c r="I52" s="122">
        <v>13.86</v>
      </c>
      <c r="J52" s="33"/>
      <c r="K52" s="33"/>
      <c r="L52" s="33"/>
      <c r="M52" s="55"/>
    </row>
    <row r="53" spans="1:13" ht="26.25" customHeight="1" x14ac:dyDescent="0.25">
      <c r="A53" s="54" t="s">
        <v>170</v>
      </c>
      <c r="B53" s="262" t="s">
        <v>300</v>
      </c>
      <c r="C53" s="263"/>
      <c r="D53" s="263"/>
      <c r="E53" s="264"/>
      <c r="F53" s="67"/>
      <c r="G53" s="54" t="s">
        <v>119</v>
      </c>
      <c r="H53" s="121">
        <f>I53</f>
        <v>20.65</v>
      </c>
      <c r="I53" s="122">
        <v>20.65</v>
      </c>
      <c r="J53" s="33"/>
      <c r="K53" s="33"/>
      <c r="L53" s="33"/>
      <c r="M53" s="55"/>
    </row>
    <row r="54" spans="1:13" ht="26.25" customHeight="1" x14ac:dyDescent="0.25">
      <c r="A54" s="54" t="s">
        <v>358</v>
      </c>
      <c r="B54" s="271" t="s">
        <v>359</v>
      </c>
      <c r="C54" s="272"/>
      <c r="D54" s="272"/>
      <c r="E54" s="273"/>
      <c r="F54" s="67"/>
      <c r="G54" s="54"/>
      <c r="H54" s="121"/>
      <c r="I54" s="122"/>
      <c r="J54" s="33"/>
      <c r="K54" s="33"/>
      <c r="L54" s="33"/>
      <c r="M54" s="55"/>
    </row>
    <row r="55" spans="1:13" ht="26.25" customHeight="1" x14ac:dyDescent="0.25">
      <c r="A55" s="54"/>
      <c r="B55" s="311" t="s">
        <v>360</v>
      </c>
      <c r="C55" s="312"/>
      <c r="D55" s="312"/>
      <c r="E55" s="313"/>
      <c r="F55" s="67"/>
      <c r="G55" s="54" t="s">
        <v>164</v>
      </c>
      <c r="H55" s="121">
        <f>I55</f>
        <v>2000000</v>
      </c>
      <c r="I55" s="122">
        <v>2000000</v>
      </c>
      <c r="J55" s="33"/>
      <c r="K55" s="33"/>
      <c r="L55" s="33"/>
      <c r="M55" s="55"/>
    </row>
    <row r="56" spans="1:13" ht="15.75" x14ac:dyDescent="0.25">
      <c r="A56" s="279" t="s">
        <v>118</v>
      </c>
      <c r="B56" s="280"/>
      <c r="C56" s="280"/>
      <c r="D56" s="280"/>
      <c r="E56" s="280"/>
      <c r="F56" s="280"/>
      <c r="G56" s="280"/>
      <c r="H56" s="280"/>
      <c r="I56" s="280"/>
      <c r="J56" s="280"/>
      <c r="K56" s="280"/>
      <c r="L56" s="280"/>
      <c r="M56" s="281"/>
    </row>
    <row r="57" spans="1:13" x14ac:dyDescent="0.25">
      <c r="A57" s="54" t="s">
        <v>40</v>
      </c>
      <c r="B57" s="295" t="s">
        <v>157</v>
      </c>
      <c r="C57" s="296"/>
      <c r="D57" s="296"/>
      <c r="E57" s="297"/>
      <c r="F57" s="54"/>
      <c r="G57" s="54"/>
      <c r="H57" s="54"/>
      <c r="I57" s="54"/>
      <c r="J57" s="54"/>
      <c r="K57" s="54"/>
      <c r="L57" s="54"/>
      <c r="M57" s="54"/>
    </row>
    <row r="58" spans="1:13" ht="23.25" customHeight="1" x14ac:dyDescent="0.25">
      <c r="A58" s="54" t="s">
        <v>170</v>
      </c>
      <c r="B58" s="262" t="s">
        <v>227</v>
      </c>
      <c r="C58" s="263"/>
      <c r="D58" s="263"/>
      <c r="E58" s="264"/>
      <c r="F58" s="54"/>
      <c r="G58" s="54" t="s">
        <v>119</v>
      </c>
      <c r="H58" s="59">
        <v>12</v>
      </c>
      <c r="I58" s="59">
        <v>12</v>
      </c>
      <c r="J58" s="54"/>
      <c r="K58" s="54"/>
      <c r="L58" s="54"/>
      <c r="M58" s="54"/>
    </row>
    <row r="59" spans="1:13" ht="27" customHeight="1" x14ac:dyDescent="0.25">
      <c r="A59" s="54" t="s">
        <v>170</v>
      </c>
      <c r="B59" s="262" t="s">
        <v>228</v>
      </c>
      <c r="C59" s="263"/>
      <c r="D59" s="263"/>
      <c r="E59" s="264"/>
      <c r="F59" s="54"/>
      <c r="G59" s="54" t="s">
        <v>119</v>
      </c>
      <c r="H59" s="59">
        <v>5900</v>
      </c>
      <c r="I59" s="59">
        <v>5900</v>
      </c>
      <c r="J59" s="54"/>
      <c r="K59" s="54"/>
      <c r="L59" s="54"/>
      <c r="M59" s="54"/>
    </row>
    <row r="60" spans="1:13" ht="23.25" customHeight="1" x14ac:dyDescent="0.25">
      <c r="A60" s="54" t="s">
        <v>170</v>
      </c>
      <c r="B60" s="262" t="s">
        <v>231</v>
      </c>
      <c r="C60" s="263"/>
      <c r="D60" s="263"/>
      <c r="E60" s="264"/>
      <c r="F60" s="54"/>
      <c r="G60" s="54" t="s">
        <v>119</v>
      </c>
      <c r="H60" s="59">
        <v>1750</v>
      </c>
      <c r="I60" s="59">
        <v>1750</v>
      </c>
      <c r="J60" s="54"/>
      <c r="K60" s="54"/>
      <c r="L60" s="54"/>
      <c r="M60" s="54"/>
    </row>
    <row r="61" spans="1:13" ht="23.25" customHeight="1" x14ac:dyDescent="0.25">
      <c r="A61" s="54" t="s">
        <v>170</v>
      </c>
      <c r="B61" s="262" t="s">
        <v>229</v>
      </c>
      <c r="C61" s="263"/>
      <c r="D61" s="263"/>
      <c r="E61" s="264"/>
      <c r="F61" s="54"/>
      <c r="G61" s="54" t="s">
        <v>119</v>
      </c>
      <c r="H61" s="59">
        <v>160</v>
      </c>
      <c r="I61" s="59">
        <v>160</v>
      </c>
      <c r="J61" s="54"/>
      <c r="K61" s="54"/>
      <c r="L61" s="54"/>
      <c r="M61" s="54"/>
    </row>
    <row r="62" spans="1:13" ht="23.25" customHeight="1" x14ac:dyDescent="0.25">
      <c r="A62" s="54" t="s">
        <v>170</v>
      </c>
      <c r="B62" s="262" t="s">
        <v>230</v>
      </c>
      <c r="C62" s="263"/>
      <c r="D62" s="263"/>
      <c r="E62" s="264"/>
      <c r="F62" s="54"/>
      <c r="G62" s="54" t="s">
        <v>164</v>
      </c>
      <c r="H62" s="59">
        <v>0</v>
      </c>
      <c r="I62" s="59">
        <v>0</v>
      </c>
      <c r="J62" s="54"/>
      <c r="K62" s="54"/>
      <c r="L62" s="54"/>
      <c r="M62" s="54"/>
    </row>
    <row r="63" spans="1:13" x14ac:dyDescent="0.25">
      <c r="A63" s="54" t="s">
        <v>44</v>
      </c>
      <c r="B63" s="310" t="s">
        <v>312</v>
      </c>
      <c r="C63" s="310"/>
      <c r="D63" s="310"/>
      <c r="E63" s="310"/>
      <c r="F63" s="310"/>
      <c r="G63" s="54" t="s">
        <v>171</v>
      </c>
      <c r="H63" s="151">
        <v>628</v>
      </c>
      <c r="I63" s="151">
        <v>628</v>
      </c>
      <c r="J63" s="61"/>
      <c r="K63" s="61"/>
      <c r="L63" s="61"/>
      <c r="M63" s="61"/>
    </row>
    <row r="64" spans="1:13" x14ac:dyDescent="0.25">
      <c r="A64" s="54" t="s">
        <v>170</v>
      </c>
      <c r="B64" s="289" t="s">
        <v>167</v>
      </c>
      <c r="C64" s="290"/>
      <c r="D64" s="290"/>
      <c r="E64" s="291"/>
      <c r="F64" s="62"/>
      <c r="G64" s="54" t="s">
        <v>171</v>
      </c>
      <c r="H64" s="151">
        <v>307</v>
      </c>
      <c r="I64" s="151">
        <v>307</v>
      </c>
      <c r="J64" s="63"/>
      <c r="K64" s="63"/>
      <c r="L64" s="63"/>
      <c r="M64" s="61"/>
    </row>
    <row r="65" spans="1:13" x14ac:dyDescent="0.25">
      <c r="A65" s="54" t="s">
        <v>170</v>
      </c>
      <c r="B65" s="289" t="s">
        <v>166</v>
      </c>
      <c r="C65" s="290"/>
      <c r="D65" s="290"/>
      <c r="E65" s="291"/>
      <c r="F65" s="62"/>
      <c r="G65" s="54" t="s">
        <v>171</v>
      </c>
      <c r="H65" s="151">
        <v>336</v>
      </c>
      <c r="I65" s="151">
        <v>336</v>
      </c>
      <c r="J65" s="63"/>
      <c r="K65" s="63"/>
      <c r="L65" s="63"/>
      <c r="M65" s="61"/>
    </row>
    <row r="66" spans="1:13" x14ac:dyDescent="0.25">
      <c r="A66" s="54" t="s">
        <v>170</v>
      </c>
      <c r="B66" s="289" t="s">
        <v>168</v>
      </c>
      <c r="C66" s="290"/>
      <c r="D66" s="290"/>
      <c r="E66" s="291"/>
      <c r="F66" s="62"/>
      <c r="G66" s="54" t="s">
        <v>171</v>
      </c>
      <c r="H66" s="59">
        <v>486</v>
      </c>
      <c r="I66" s="59">
        <v>486</v>
      </c>
      <c r="J66" s="63"/>
      <c r="K66" s="63"/>
      <c r="L66" s="63"/>
      <c r="M66" s="61"/>
    </row>
    <row r="67" spans="1:13" x14ac:dyDescent="0.25">
      <c r="A67" s="54" t="s">
        <v>170</v>
      </c>
      <c r="B67" s="289" t="s">
        <v>169</v>
      </c>
      <c r="C67" s="290"/>
      <c r="D67" s="290"/>
      <c r="E67" s="291"/>
      <c r="F67" s="62"/>
      <c r="G67" s="54" t="s">
        <v>171</v>
      </c>
      <c r="H67" s="59">
        <v>52</v>
      </c>
      <c r="I67" s="59">
        <v>52</v>
      </c>
      <c r="J67" s="63"/>
      <c r="K67" s="63"/>
      <c r="L67" s="63"/>
      <c r="M67" s="61"/>
    </row>
    <row r="68" spans="1:13" x14ac:dyDescent="0.25">
      <c r="A68" s="54" t="s">
        <v>46</v>
      </c>
      <c r="B68" s="288" t="s">
        <v>123</v>
      </c>
      <c r="C68" s="288"/>
      <c r="D68" s="288"/>
      <c r="E68" s="288"/>
      <c r="F68" s="288"/>
      <c r="G68" s="54" t="s">
        <v>119</v>
      </c>
      <c r="H68" s="54"/>
      <c r="I68" s="54"/>
      <c r="J68" s="58"/>
      <c r="K68" s="58"/>
      <c r="L68" s="58"/>
      <c r="M68" s="54"/>
    </row>
    <row r="69" spans="1:13" x14ac:dyDescent="0.25">
      <c r="A69" s="54" t="s">
        <v>170</v>
      </c>
      <c r="B69" s="262" t="s">
        <v>194</v>
      </c>
      <c r="C69" s="263"/>
      <c r="D69" s="263"/>
      <c r="E69" s="264"/>
      <c r="F69" s="64"/>
      <c r="G69" s="54" t="s">
        <v>171</v>
      </c>
      <c r="H69" s="59">
        <v>2480</v>
      </c>
      <c r="I69" s="59">
        <v>2480</v>
      </c>
      <c r="J69" s="54"/>
      <c r="K69" s="54"/>
      <c r="L69" s="54"/>
      <c r="M69" s="54"/>
    </row>
    <row r="70" spans="1:13" x14ac:dyDescent="0.25">
      <c r="A70" s="54" t="s">
        <v>170</v>
      </c>
      <c r="B70" s="262" t="s">
        <v>185</v>
      </c>
      <c r="C70" s="263"/>
      <c r="D70" s="263"/>
      <c r="E70" s="264"/>
      <c r="F70" s="64"/>
      <c r="G70" s="54" t="s">
        <v>171</v>
      </c>
      <c r="H70" s="59">
        <v>1248</v>
      </c>
      <c r="I70" s="59">
        <v>1248</v>
      </c>
      <c r="J70" s="54"/>
      <c r="K70" s="54"/>
      <c r="L70" s="54"/>
      <c r="M70" s="54"/>
    </row>
    <row r="71" spans="1:13" x14ac:dyDescent="0.25">
      <c r="A71" s="54" t="s">
        <v>170</v>
      </c>
      <c r="B71" s="262" t="s">
        <v>186</v>
      </c>
      <c r="C71" s="263"/>
      <c r="D71" s="263"/>
      <c r="E71" s="264"/>
      <c r="F71" s="64"/>
      <c r="G71" s="54" t="s">
        <v>171</v>
      </c>
      <c r="H71" s="59">
        <v>1232</v>
      </c>
      <c r="I71" s="59">
        <v>1232</v>
      </c>
      <c r="J71" s="54"/>
      <c r="K71" s="54"/>
      <c r="L71" s="54"/>
      <c r="M71" s="54"/>
    </row>
    <row r="72" spans="1:13" ht="35.25" customHeight="1" x14ac:dyDescent="0.25">
      <c r="A72" s="54" t="s">
        <v>170</v>
      </c>
      <c r="B72" s="262" t="s">
        <v>187</v>
      </c>
      <c r="C72" s="263"/>
      <c r="D72" s="263"/>
      <c r="E72" s="264"/>
      <c r="F72" s="64"/>
      <c r="G72" s="54" t="s">
        <v>171</v>
      </c>
      <c r="H72" s="59">
        <v>28</v>
      </c>
      <c r="I72" s="59">
        <v>28</v>
      </c>
      <c r="J72" s="54"/>
      <c r="K72" s="54"/>
      <c r="L72" s="54"/>
      <c r="M72" s="54"/>
    </row>
    <row r="73" spans="1:13" ht="35.25" customHeight="1" x14ac:dyDescent="0.25">
      <c r="A73" s="54" t="s">
        <v>170</v>
      </c>
      <c r="B73" s="262" t="s">
        <v>188</v>
      </c>
      <c r="C73" s="263"/>
      <c r="D73" s="263"/>
      <c r="E73" s="264"/>
      <c r="F73" s="64"/>
      <c r="G73" s="54" t="s">
        <v>119</v>
      </c>
      <c r="H73" s="59">
        <v>4</v>
      </c>
      <c r="I73" s="59">
        <v>4</v>
      </c>
      <c r="J73" s="54"/>
      <c r="K73" s="54"/>
      <c r="L73" s="54"/>
      <c r="M73" s="54"/>
    </row>
    <row r="74" spans="1:13" ht="35.25" customHeight="1" x14ac:dyDescent="0.25">
      <c r="A74" s="54" t="s">
        <v>170</v>
      </c>
      <c r="B74" s="262" t="s">
        <v>189</v>
      </c>
      <c r="C74" s="263"/>
      <c r="D74" s="263"/>
      <c r="E74" s="264"/>
      <c r="F74" s="64"/>
      <c r="G74" s="54" t="s">
        <v>119</v>
      </c>
      <c r="H74" s="59">
        <v>3</v>
      </c>
      <c r="I74" s="59">
        <v>3</v>
      </c>
      <c r="J74" s="54"/>
      <c r="K74" s="54"/>
      <c r="L74" s="54"/>
      <c r="M74" s="54"/>
    </row>
    <row r="75" spans="1:13" ht="23.25" customHeight="1" x14ac:dyDescent="0.25">
      <c r="A75" s="54" t="s">
        <v>170</v>
      </c>
      <c r="B75" s="262" t="s">
        <v>190</v>
      </c>
      <c r="C75" s="263"/>
      <c r="D75" s="263"/>
      <c r="E75" s="264"/>
      <c r="F75" s="64"/>
      <c r="G75" s="54" t="s">
        <v>119</v>
      </c>
      <c r="H75" s="59">
        <v>4</v>
      </c>
      <c r="I75" s="59">
        <v>4</v>
      </c>
      <c r="J75" s="54"/>
      <c r="K75" s="54"/>
      <c r="L75" s="54"/>
      <c r="M75" s="54"/>
    </row>
    <row r="76" spans="1:13" ht="23.25" customHeight="1" x14ac:dyDescent="0.25">
      <c r="A76" s="54" t="s">
        <v>170</v>
      </c>
      <c r="B76" s="262" t="s">
        <v>191</v>
      </c>
      <c r="C76" s="263"/>
      <c r="D76" s="263"/>
      <c r="E76" s="264"/>
      <c r="F76" s="64"/>
      <c r="G76" s="54" t="s">
        <v>193</v>
      </c>
      <c r="H76" s="59">
        <v>25</v>
      </c>
      <c r="I76" s="59">
        <v>25</v>
      </c>
      <c r="J76" s="54"/>
      <c r="K76" s="54"/>
      <c r="L76" s="54"/>
      <c r="M76" s="54"/>
    </row>
    <row r="77" spans="1:13" ht="31.5" customHeight="1" x14ac:dyDescent="0.25">
      <c r="A77" s="54" t="s">
        <v>170</v>
      </c>
      <c r="B77" s="262" t="s">
        <v>192</v>
      </c>
      <c r="C77" s="263"/>
      <c r="D77" s="263"/>
      <c r="E77" s="264"/>
      <c r="F77" s="64"/>
      <c r="G77" s="54" t="s">
        <v>119</v>
      </c>
      <c r="H77" s="59">
        <v>4</v>
      </c>
      <c r="I77" s="59">
        <v>4</v>
      </c>
      <c r="J77" s="54"/>
      <c r="K77" s="54"/>
      <c r="L77" s="54"/>
      <c r="M77" s="54"/>
    </row>
    <row r="78" spans="1:13" ht="31.5" customHeight="1" x14ac:dyDescent="0.25">
      <c r="A78" s="54" t="s">
        <v>170</v>
      </c>
      <c r="B78" s="262" t="s">
        <v>247</v>
      </c>
      <c r="C78" s="263"/>
      <c r="D78" s="263"/>
      <c r="E78" s="264"/>
      <c r="F78" s="64"/>
      <c r="G78" s="54" t="s">
        <v>248</v>
      </c>
      <c r="H78" s="59">
        <v>5</v>
      </c>
      <c r="I78" s="59">
        <v>5</v>
      </c>
      <c r="J78" s="54"/>
      <c r="K78" s="54"/>
      <c r="L78" s="54"/>
      <c r="M78" s="54"/>
    </row>
    <row r="79" spans="1:13" ht="21.75" customHeight="1" x14ac:dyDescent="0.25">
      <c r="A79" s="54" t="s">
        <v>48</v>
      </c>
      <c r="B79" s="285" t="s">
        <v>159</v>
      </c>
      <c r="C79" s="286"/>
      <c r="D79" s="286"/>
      <c r="E79" s="287"/>
      <c r="F79" s="64"/>
      <c r="G79" s="54"/>
      <c r="H79" s="59"/>
      <c r="I79" s="59"/>
      <c r="J79" s="54"/>
      <c r="K79" s="54"/>
      <c r="L79" s="54"/>
      <c r="M79" s="54"/>
    </row>
    <row r="80" spans="1:13" ht="26.25" customHeight="1" x14ac:dyDescent="0.25">
      <c r="A80" s="54" t="s">
        <v>170</v>
      </c>
      <c r="B80" s="262" t="s">
        <v>213</v>
      </c>
      <c r="C80" s="263"/>
      <c r="D80" s="263"/>
      <c r="E80" s="264"/>
      <c r="F80" s="64"/>
      <c r="G80" s="54" t="s">
        <v>119</v>
      </c>
      <c r="H80" s="59">
        <v>109</v>
      </c>
      <c r="I80" s="59">
        <v>109</v>
      </c>
      <c r="J80" s="54"/>
      <c r="K80" s="54"/>
      <c r="L80" s="54"/>
      <c r="M80" s="54"/>
    </row>
    <row r="81" spans="1:13" ht="23.25" customHeight="1" x14ac:dyDescent="0.25">
      <c r="A81" s="54" t="s">
        <v>170</v>
      </c>
      <c r="B81" s="262" t="s">
        <v>214</v>
      </c>
      <c r="C81" s="263"/>
      <c r="D81" s="263"/>
      <c r="E81" s="264"/>
      <c r="F81" s="64"/>
      <c r="G81" s="54" t="s">
        <v>119</v>
      </c>
      <c r="H81" s="59">
        <v>109</v>
      </c>
      <c r="I81" s="59">
        <v>109</v>
      </c>
      <c r="J81" s="54"/>
      <c r="K81" s="54"/>
      <c r="L81" s="54"/>
      <c r="M81" s="54"/>
    </row>
    <row r="82" spans="1:13" ht="25.5" customHeight="1" x14ac:dyDescent="0.25">
      <c r="A82" s="54" t="s">
        <v>170</v>
      </c>
      <c r="B82" s="262" t="s">
        <v>215</v>
      </c>
      <c r="C82" s="263"/>
      <c r="D82" s="263"/>
      <c r="E82" s="264"/>
      <c r="F82" s="64"/>
      <c r="G82" s="54" t="s">
        <v>164</v>
      </c>
      <c r="H82" s="59">
        <v>150000</v>
      </c>
      <c r="I82" s="59">
        <v>150000</v>
      </c>
      <c r="J82" s="54"/>
      <c r="K82" s="54"/>
      <c r="L82" s="54"/>
      <c r="M82" s="54"/>
    </row>
    <row r="83" spans="1:13" ht="25.5" customHeight="1" x14ac:dyDescent="0.25">
      <c r="A83" s="54" t="s">
        <v>52</v>
      </c>
      <c r="B83" s="285" t="s">
        <v>260</v>
      </c>
      <c r="C83" s="286"/>
      <c r="D83" s="286"/>
      <c r="E83" s="287"/>
      <c r="F83" s="64"/>
      <c r="G83" s="54"/>
      <c r="H83" s="59"/>
      <c r="I83" s="59"/>
      <c r="J83" s="54"/>
      <c r="K83" s="54"/>
      <c r="L83" s="54"/>
      <c r="M83" s="54"/>
    </row>
    <row r="84" spans="1:13" ht="25.5" customHeight="1" x14ac:dyDescent="0.25">
      <c r="A84" s="54" t="s">
        <v>170</v>
      </c>
      <c r="B84" s="303" t="s">
        <v>264</v>
      </c>
      <c r="C84" s="304"/>
      <c r="D84" s="304"/>
      <c r="E84" s="305"/>
      <c r="F84" s="135"/>
      <c r="G84" s="131" t="s">
        <v>265</v>
      </c>
      <c r="H84" s="145">
        <f>I84</f>
        <v>310</v>
      </c>
      <c r="I84" s="145">
        <v>310</v>
      </c>
      <c r="J84" s="54"/>
      <c r="K84" s="54"/>
      <c r="L84" s="54"/>
      <c r="M84" s="54"/>
    </row>
    <row r="85" spans="1:13" ht="25.5" customHeight="1" x14ac:dyDescent="0.25">
      <c r="A85" s="54" t="s">
        <v>170</v>
      </c>
      <c r="B85" s="303" t="s">
        <v>266</v>
      </c>
      <c r="C85" s="304"/>
      <c r="D85" s="304"/>
      <c r="E85" s="305"/>
      <c r="F85" s="135"/>
      <c r="G85" s="131" t="s">
        <v>265</v>
      </c>
      <c r="H85" s="134">
        <f>I85</f>
        <v>20.6</v>
      </c>
      <c r="I85" s="134">
        <v>20.6</v>
      </c>
      <c r="J85" s="54"/>
      <c r="K85" s="54"/>
      <c r="L85" s="54"/>
      <c r="M85" s="54"/>
    </row>
    <row r="86" spans="1:13" ht="25.5" customHeight="1" x14ac:dyDescent="0.25">
      <c r="A86" s="54" t="s">
        <v>170</v>
      </c>
      <c r="B86" s="303" t="s">
        <v>267</v>
      </c>
      <c r="C86" s="304"/>
      <c r="D86" s="304"/>
      <c r="E86" s="305"/>
      <c r="F86" s="135"/>
      <c r="G86" s="131" t="s">
        <v>265</v>
      </c>
      <c r="H86" s="145">
        <v>45</v>
      </c>
      <c r="I86" s="145">
        <v>45</v>
      </c>
      <c r="J86" s="54"/>
      <c r="K86" s="54"/>
      <c r="L86" s="54"/>
      <c r="M86" s="54"/>
    </row>
    <row r="87" spans="1:13" ht="25.5" customHeight="1" x14ac:dyDescent="0.25">
      <c r="A87" s="54" t="s">
        <v>170</v>
      </c>
      <c r="B87" s="303" t="s">
        <v>268</v>
      </c>
      <c r="C87" s="304"/>
      <c r="D87" s="304"/>
      <c r="E87" s="305"/>
      <c r="F87" s="135"/>
      <c r="G87" s="131" t="s">
        <v>265</v>
      </c>
      <c r="H87" s="134">
        <f>I87</f>
        <v>34.799999999999997</v>
      </c>
      <c r="I87" s="134">
        <v>34.799999999999997</v>
      </c>
      <c r="J87" s="54"/>
      <c r="K87" s="54"/>
      <c r="L87" s="54"/>
      <c r="M87" s="54"/>
    </row>
    <row r="88" spans="1:13" ht="25.5" customHeight="1" x14ac:dyDescent="0.25">
      <c r="A88" s="54" t="s">
        <v>170</v>
      </c>
      <c r="B88" s="303" t="s">
        <v>269</v>
      </c>
      <c r="C88" s="304"/>
      <c r="D88" s="304"/>
      <c r="E88" s="305"/>
      <c r="F88" s="135"/>
      <c r="G88" s="131" t="s">
        <v>265</v>
      </c>
      <c r="H88" s="145">
        <v>170</v>
      </c>
      <c r="I88" s="145">
        <v>170</v>
      </c>
      <c r="J88" s="54"/>
      <c r="K88" s="54"/>
      <c r="L88" s="54"/>
      <c r="M88" s="54"/>
    </row>
    <row r="89" spans="1:13" ht="25.5" customHeight="1" x14ac:dyDescent="0.25">
      <c r="A89" s="54" t="s">
        <v>54</v>
      </c>
      <c r="B89" s="309" t="s">
        <v>313</v>
      </c>
      <c r="C89" s="309"/>
      <c r="D89" s="309"/>
      <c r="E89" s="309"/>
      <c r="F89" s="309"/>
      <c r="G89" s="131" t="s">
        <v>171</v>
      </c>
      <c r="H89" s="132">
        <v>120</v>
      </c>
      <c r="I89" s="132">
        <v>120</v>
      </c>
      <c r="J89" s="54"/>
      <c r="K89" s="54"/>
      <c r="L89" s="54"/>
      <c r="M89" s="54"/>
    </row>
    <row r="90" spans="1:13" ht="25.5" customHeight="1" x14ac:dyDescent="0.25">
      <c r="A90" s="54" t="s">
        <v>170</v>
      </c>
      <c r="B90" s="306" t="s">
        <v>167</v>
      </c>
      <c r="C90" s="307"/>
      <c r="D90" s="307"/>
      <c r="E90" s="308"/>
      <c r="F90" s="133"/>
      <c r="G90" s="131" t="s">
        <v>171</v>
      </c>
      <c r="H90" s="132">
        <v>60</v>
      </c>
      <c r="I90" s="132">
        <v>60</v>
      </c>
      <c r="J90" s="54"/>
      <c r="K90" s="54"/>
      <c r="L90" s="54"/>
      <c r="M90" s="54"/>
    </row>
    <row r="91" spans="1:13" ht="25.5" customHeight="1" x14ac:dyDescent="0.25">
      <c r="A91" s="54" t="s">
        <v>170</v>
      </c>
      <c r="B91" s="306" t="s">
        <v>166</v>
      </c>
      <c r="C91" s="307"/>
      <c r="D91" s="307"/>
      <c r="E91" s="308"/>
      <c r="F91" s="133"/>
      <c r="G91" s="131" t="s">
        <v>171</v>
      </c>
      <c r="H91" s="132">
        <v>60</v>
      </c>
      <c r="I91" s="132">
        <v>60</v>
      </c>
      <c r="J91" s="54"/>
      <c r="K91" s="54"/>
      <c r="L91" s="54"/>
      <c r="M91" s="54"/>
    </row>
    <row r="92" spans="1:13" ht="25.5" customHeight="1" x14ac:dyDescent="0.25">
      <c r="A92" s="54" t="s">
        <v>56</v>
      </c>
      <c r="B92" s="321" t="s">
        <v>359</v>
      </c>
      <c r="C92" s="322"/>
      <c r="D92" s="322"/>
      <c r="E92" s="323"/>
      <c r="F92" s="133"/>
      <c r="G92" s="131"/>
      <c r="H92" s="132"/>
      <c r="I92" s="132"/>
      <c r="J92" s="54"/>
      <c r="K92" s="54"/>
      <c r="L92" s="54"/>
      <c r="M92" s="54"/>
    </row>
    <row r="93" spans="1:13" ht="25.5" customHeight="1" x14ac:dyDescent="0.25">
      <c r="A93" s="54" t="s">
        <v>170</v>
      </c>
      <c r="B93" s="324" t="s">
        <v>361</v>
      </c>
      <c r="C93" s="325"/>
      <c r="D93" s="325"/>
      <c r="E93" s="326"/>
      <c r="F93" s="133"/>
      <c r="G93" s="131" t="s">
        <v>119</v>
      </c>
      <c r="H93" s="132">
        <v>1</v>
      </c>
      <c r="I93" s="132">
        <v>1</v>
      </c>
      <c r="J93" s="54"/>
      <c r="K93" s="54"/>
      <c r="L93" s="54"/>
      <c r="M93" s="54"/>
    </row>
    <row r="94" spans="1:13" ht="15.75" x14ac:dyDescent="0.25">
      <c r="A94" s="279" t="s">
        <v>120</v>
      </c>
      <c r="B94" s="280"/>
      <c r="C94" s="280"/>
      <c r="D94" s="280"/>
      <c r="E94" s="280"/>
      <c r="F94" s="280"/>
      <c r="G94" s="280"/>
      <c r="H94" s="280"/>
      <c r="I94" s="280"/>
      <c r="J94" s="280"/>
      <c r="K94" s="280"/>
      <c r="L94" s="280"/>
      <c r="M94" s="281"/>
    </row>
    <row r="95" spans="1:13" x14ac:dyDescent="0.25">
      <c r="A95" s="54" t="s">
        <v>69</v>
      </c>
      <c r="B95" s="295" t="s">
        <v>157</v>
      </c>
      <c r="C95" s="296"/>
      <c r="D95" s="296"/>
      <c r="E95" s="297"/>
      <c r="F95" s="54"/>
      <c r="G95" s="54"/>
      <c r="H95" s="54"/>
      <c r="I95" s="54"/>
      <c r="J95" s="54"/>
      <c r="K95" s="54"/>
      <c r="L95" s="54"/>
      <c r="M95" s="54"/>
    </row>
    <row r="96" spans="1:13" ht="33.75" customHeight="1" x14ac:dyDescent="0.25">
      <c r="A96" s="54" t="s">
        <v>170</v>
      </c>
      <c r="B96" s="262" t="s">
        <v>232</v>
      </c>
      <c r="C96" s="263"/>
      <c r="D96" s="263"/>
      <c r="E96" s="264"/>
      <c r="F96" s="54"/>
      <c r="G96" s="54" t="s">
        <v>164</v>
      </c>
      <c r="H96" s="59">
        <v>125</v>
      </c>
      <c r="I96" s="59">
        <v>125</v>
      </c>
      <c r="J96" s="54"/>
      <c r="K96" s="54"/>
      <c r="L96" s="54"/>
      <c r="M96" s="54"/>
    </row>
    <row r="97" spans="1:13" ht="27" customHeight="1" x14ac:dyDescent="0.25">
      <c r="A97" s="54" t="s">
        <v>79</v>
      </c>
      <c r="B97" s="314" t="s">
        <v>124</v>
      </c>
      <c r="C97" s="315"/>
      <c r="D97" s="315"/>
      <c r="E97" s="315"/>
      <c r="F97" s="316"/>
      <c r="G97" s="54" t="s">
        <v>121</v>
      </c>
      <c r="H97" s="54">
        <f>I97</f>
        <v>5</v>
      </c>
      <c r="I97" s="54">
        <v>5</v>
      </c>
      <c r="J97" s="58"/>
      <c r="K97" s="54"/>
      <c r="L97" s="54"/>
      <c r="M97" s="54"/>
    </row>
    <row r="98" spans="1:13" ht="30" customHeight="1" x14ac:dyDescent="0.25">
      <c r="A98" s="58" t="s">
        <v>170</v>
      </c>
      <c r="B98" s="262" t="s">
        <v>172</v>
      </c>
      <c r="C98" s="263"/>
      <c r="D98" s="263"/>
      <c r="E98" s="263"/>
      <c r="F98" s="52"/>
      <c r="G98" s="54" t="s">
        <v>164</v>
      </c>
      <c r="H98" s="59">
        <f>I98</f>
        <v>4227</v>
      </c>
      <c r="I98" s="59">
        <v>4227</v>
      </c>
      <c r="J98" s="58"/>
      <c r="K98" s="54"/>
      <c r="L98" s="54"/>
      <c r="M98" s="54"/>
    </row>
    <row r="99" spans="1:13" ht="22.5" customHeight="1" x14ac:dyDescent="0.25">
      <c r="A99" s="58" t="s">
        <v>170</v>
      </c>
      <c r="B99" s="262" t="s">
        <v>173</v>
      </c>
      <c r="C99" s="263"/>
      <c r="D99" s="263"/>
      <c r="E99" s="263"/>
      <c r="F99" s="52"/>
      <c r="G99" s="54" t="s">
        <v>119</v>
      </c>
      <c r="H99" s="151">
        <v>188703</v>
      </c>
      <c r="I99" s="151">
        <v>188703</v>
      </c>
      <c r="J99" s="58"/>
      <c r="K99" s="54"/>
      <c r="L99" s="54"/>
      <c r="M99" s="54"/>
    </row>
    <row r="100" spans="1:13" ht="24.75" customHeight="1" x14ac:dyDescent="0.25">
      <c r="A100" s="58" t="s">
        <v>170</v>
      </c>
      <c r="B100" s="262" t="s">
        <v>174</v>
      </c>
      <c r="C100" s="263"/>
      <c r="D100" s="263"/>
      <c r="E100" s="263"/>
      <c r="F100" s="52"/>
      <c r="G100" s="54" t="s">
        <v>175</v>
      </c>
      <c r="H100" s="59">
        <v>261</v>
      </c>
      <c r="I100" s="59">
        <v>261</v>
      </c>
      <c r="J100" s="58"/>
      <c r="K100" s="54"/>
      <c r="L100" s="54"/>
      <c r="M100" s="54"/>
    </row>
    <row r="101" spans="1:13" ht="22.5" customHeight="1" x14ac:dyDescent="0.25">
      <c r="A101" s="58" t="s">
        <v>70</v>
      </c>
      <c r="B101" s="314" t="s">
        <v>125</v>
      </c>
      <c r="C101" s="315"/>
      <c r="D101" s="315"/>
      <c r="E101" s="316"/>
      <c r="F101" s="52"/>
      <c r="G101" s="54" t="s">
        <v>121</v>
      </c>
      <c r="H101" s="54"/>
      <c r="I101" s="54"/>
      <c r="J101" s="54"/>
      <c r="K101" s="54"/>
      <c r="L101" s="54"/>
      <c r="M101" s="54"/>
    </row>
    <row r="102" spans="1:13" ht="22.5" customHeight="1" x14ac:dyDescent="0.25">
      <c r="A102" s="58" t="s">
        <v>170</v>
      </c>
      <c r="B102" s="262" t="s">
        <v>195</v>
      </c>
      <c r="C102" s="263"/>
      <c r="D102" s="263"/>
      <c r="E102" s="264"/>
      <c r="F102" s="52"/>
      <c r="G102" s="54" t="s">
        <v>119</v>
      </c>
      <c r="H102" s="54">
        <v>434000</v>
      </c>
      <c r="I102" s="54">
        <v>434000</v>
      </c>
      <c r="J102" s="54"/>
      <c r="K102" s="54"/>
      <c r="L102" s="54"/>
      <c r="M102" s="54"/>
    </row>
    <row r="103" spans="1:13" ht="27.75" customHeight="1" x14ac:dyDescent="0.25">
      <c r="A103" s="58" t="s">
        <v>170</v>
      </c>
      <c r="B103" s="262" t="s">
        <v>196</v>
      </c>
      <c r="C103" s="263"/>
      <c r="D103" s="263"/>
      <c r="E103" s="264"/>
      <c r="F103" s="52"/>
      <c r="G103" s="54" t="s">
        <v>164</v>
      </c>
      <c r="H103" s="54">
        <v>7689</v>
      </c>
      <c r="I103" s="54">
        <v>7689</v>
      </c>
      <c r="J103" s="54"/>
      <c r="K103" s="54"/>
      <c r="L103" s="54"/>
      <c r="M103" s="54"/>
    </row>
    <row r="104" spans="1:13" ht="30" customHeight="1" x14ac:dyDescent="0.25">
      <c r="A104" s="58" t="s">
        <v>170</v>
      </c>
      <c r="B104" s="262" t="s">
        <v>197</v>
      </c>
      <c r="C104" s="263"/>
      <c r="D104" s="263"/>
      <c r="E104" s="264"/>
      <c r="F104" s="52"/>
      <c r="G104" s="54" t="s">
        <v>119</v>
      </c>
      <c r="H104" s="54">
        <v>3</v>
      </c>
      <c r="I104" s="54">
        <v>3</v>
      </c>
      <c r="J104" s="54"/>
      <c r="K104" s="54"/>
      <c r="L104" s="54"/>
      <c r="M104" s="54"/>
    </row>
    <row r="105" spans="1:13" ht="22.5" customHeight="1" x14ac:dyDescent="0.25">
      <c r="A105" s="58" t="s">
        <v>170</v>
      </c>
      <c r="B105" s="262" t="s">
        <v>198</v>
      </c>
      <c r="C105" s="263"/>
      <c r="D105" s="263"/>
      <c r="E105" s="264"/>
      <c r="F105" s="52"/>
      <c r="G105" s="54" t="s">
        <v>164</v>
      </c>
      <c r="H105" s="54">
        <v>75000</v>
      </c>
      <c r="I105" s="54">
        <v>75000</v>
      </c>
      <c r="J105" s="54"/>
      <c r="K105" s="54"/>
      <c r="L105" s="54"/>
      <c r="M105" s="54"/>
    </row>
    <row r="106" spans="1:13" ht="29.25" customHeight="1" x14ac:dyDescent="0.25">
      <c r="A106" s="58" t="s">
        <v>170</v>
      </c>
      <c r="B106" s="262" t="s">
        <v>199</v>
      </c>
      <c r="C106" s="263"/>
      <c r="D106" s="263"/>
      <c r="E106" s="264"/>
      <c r="F106" s="52"/>
      <c r="G106" s="54" t="s">
        <v>119</v>
      </c>
      <c r="H106" s="54">
        <v>4</v>
      </c>
      <c r="I106" s="54">
        <v>4</v>
      </c>
      <c r="J106" s="54"/>
      <c r="K106" s="54"/>
      <c r="L106" s="54"/>
      <c r="M106" s="54"/>
    </row>
    <row r="107" spans="1:13" ht="22.5" customHeight="1" x14ac:dyDescent="0.25">
      <c r="A107" s="58" t="s">
        <v>170</v>
      </c>
      <c r="B107" s="262" t="s">
        <v>200</v>
      </c>
      <c r="C107" s="263"/>
      <c r="D107" s="263"/>
      <c r="E107" s="264"/>
      <c r="F107" s="52"/>
      <c r="G107" s="54" t="s">
        <v>175</v>
      </c>
      <c r="H107" s="54">
        <v>175</v>
      </c>
      <c r="I107" s="54">
        <v>175</v>
      </c>
      <c r="J107" s="54"/>
      <c r="K107" s="54"/>
      <c r="L107" s="54"/>
      <c r="M107" s="54"/>
    </row>
    <row r="108" spans="1:13" ht="28.5" customHeight="1" x14ac:dyDescent="0.25">
      <c r="A108" s="54" t="s">
        <v>170</v>
      </c>
      <c r="B108" s="262" t="s">
        <v>201</v>
      </c>
      <c r="C108" s="263"/>
      <c r="D108" s="263"/>
      <c r="E108" s="264"/>
      <c r="F108" s="60"/>
      <c r="G108" s="54" t="s">
        <v>119</v>
      </c>
      <c r="H108" s="54">
        <v>4</v>
      </c>
      <c r="I108" s="54">
        <v>4</v>
      </c>
      <c r="J108" s="54"/>
      <c r="K108" s="54"/>
      <c r="L108" s="54"/>
      <c r="M108" s="54"/>
    </row>
    <row r="109" spans="1:13" ht="28.5" customHeight="1" x14ac:dyDescent="0.25">
      <c r="A109" s="54"/>
      <c r="B109" s="262" t="s">
        <v>249</v>
      </c>
      <c r="C109" s="263"/>
      <c r="D109" s="263"/>
      <c r="E109" s="264"/>
      <c r="F109" s="60"/>
      <c r="G109" s="54" t="s">
        <v>164</v>
      </c>
      <c r="H109" s="54">
        <v>1127112</v>
      </c>
      <c r="I109" s="54">
        <f>H109</f>
        <v>1127112</v>
      </c>
      <c r="J109" s="54"/>
      <c r="K109" s="54"/>
      <c r="L109" s="54"/>
      <c r="M109" s="54"/>
    </row>
    <row r="110" spans="1:13" ht="21.75" customHeight="1" x14ac:dyDescent="0.25">
      <c r="A110" s="54" t="s">
        <v>71</v>
      </c>
      <c r="B110" s="285" t="s">
        <v>159</v>
      </c>
      <c r="C110" s="286"/>
      <c r="D110" s="286"/>
      <c r="E110" s="287"/>
      <c r="F110" s="60"/>
      <c r="G110" s="54"/>
      <c r="H110" s="54"/>
      <c r="I110" s="54"/>
      <c r="J110" s="54"/>
      <c r="K110" s="54"/>
      <c r="L110" s="54"/>
      <c r="M110" s="54"/>
    </row>
    <row r="111" spans="1:13" ht="28.5" customHeight="1" x14ac:dyDescent="0.25">
      <c r="A111" s="54" t="s">
        <v>170</v>
      </c>
      <c r="B111" s="262" t="s">
        <v>216</v>
      </c>
      <c r="C111" s="263"/>
      <c r="D111" s="263"/>
      <c r="E111" s="264"/>
      <c r="F111" s="60"/>
      <c r="G111" s="54" t="s">
        <v>119</v>
      </c>
      <c r="H111" s="59">
        <v>18530</v>
      </c>
      <c r="I111" s="59">
        <v>18530</v>
      </c>
      <c r="J111" s="54"/>
      <c r="K111" s="54"/>
      <c r="L111" s="54"/>
      <c r="M111" s="54"/>
    </row>
    <row r="112" spans="1:13" ht="28.5" customHeight="1" x14ac:dyDescent="0.25">
      <c r="A112" s="54" t="s">
        <v>170</v>
      </c>
      <c r="B112" s="262" t="s">
        <v>217</v>
      </c>
      <c r="C112" s="263"/>
      <c r="D112" s="263"/>
      <c r="E112" s="264"/>
      <c r="F112" s="60"/>
      <c r="G112" s="54" t="s">
        <v>119</v>
      </c>
      <c r="H112" s="59">
        <v>9.5</v>
      </c>
      <c r="I112" s="59">
        <v>9.5</v>
      </c>
      <c r="J112" s="54"/>
      <c r="K112" s="54"/>
      <c r="L112" s="54"/>
      <c r="M112" s="54"/>
    </row>
    <row r="113" spans="1:13" ht="28.5" customHeight="1" x14ac:dyDescent="0.25">
      <c r="A113" s="54" t="s">
        <v>170</v>
      </c>
      <c r="B113" s="262" t="s">
        <v>218</v>
      </c>
      <c r="C113" s="263"/>
      <c r="D113" s="263"/>
      <c r="E113" s="264"/>
      <c r="F113" s="60"/>
      <c r="G113" s="54" t="s">
        <v>171</v>
      </c>
      <c r="H113" s="59">
        <v>13</v>
      </c>
      <c r="I113" s="59">
        <v>13</v>
      </c>
      <c r="J113" s="54"/>
      <c r="K113" s="54"/>
      <c r="L113" s="54"/>
      <c r="M113" s="54"/>
    </row>
    <row r="114" spans="1:13" ht="28.5" customHeight="1" x14ac:dyDescent="0.25">
      <c r="A114" s="54" t="s">
        <v>170</v>
      </c>
      <c r="B114" s="262" t="s">
        <v>219</v>
      </c>
      <c r="C114" s="263"/>
      <c r="D114" s="263"/>
      <c r="E114" s="264"/>
      <c r="F114" s="60"/>
      <c r="G114" s="54" t="s">
        <v>164</v>
      </c>
      <c r="H114" s="59">
        <v>30359</v>
      </c>
      <c r="I114" s="59">
        <v>30359</v>
      </c>
      <c r="J114" s="54"/>
      <c r="K114" s="54"/>
      <c r="L114" s="54"/>
      <c r="M114" s="54"/>
    </row>
    <row r="115" spans="1:13" ht="28.5" customHeight="1" x14ac:dyDescent="0.25">
      <c r="A115" s="54" t="s">
        <v>72</v>
      </c>
      <c r="B115" s="285" t="s">
        <v>260</v>
      </c>
      <c r="C115" s="286"/>
      <c r="D115" s="286"/>
      <c r="E115" s="287"/>
      <c r="F115" s="60"/>
      <c r="G115" s="54"/>
      <c r="H115" s="59"/>
      <c r="I115" s="59"/>
      <c r="J115" s="54"/>
      <c r="K115" s="54"/>
      <c r="L115" s="54"/>
      <c r="M115" s="54"/>
    </row>
    <row r="116" spans="1:13" ht="28.5" customHeight="1" x14ac:dyDescent="0.25">
      <c r="A116" s="54" t="s">
        <v>170</v>
      </c>
      <c r="B116" s="276" t="s">
        <v>270</v>
      </c>
      <c r="C116" s="277"/>
      <c r="D116" s="277"/>
      <c r="E116" s="278"/>
      <c r="F116" s="136"/>
      <c r="G116" s="131" t="s">
        <v>164</v>
      </c>
      <c r="H116" s="134">
        <f>I116</f>
        <v>4294</v>
      </c>
      <c r="I116" s="134">
        <v>4294</v>
      </c>
      <c r="J116" s="54"/>
      <c r="K116" s="54"/>
      <c r="L116" s="54"/>
      <c r="M116" s="54"/>
    </row>
    <row r="117" spans="1:13" ht="28.5" customHeight="1" x14ac:dyDescent="0.25">
      <c r="A117" s="54" t="s">
        <v>170</v>
      </c>
      <c r="B117" s="276" t="s">
        <v>271</v>
      </c>
      <c r="C117" s="277"/>
      <c r="D117" s="277"/>
      <c r="E117" s="278"/>
      <c r="F117" s="136"/>
      <c r="G117" s="131" t="s">
        <v>164</v>
      </c>
      <c r="H117" s="134">
        <f t="shared" ref="H117:H120" si="0">I117</f>
        <v>21650</v>
      </c>
      <c r="I117" s="134">
        <v>21650</v>
      </c>
      <c r="J117" s="54"/>
      <c r="K117" s="54"/>
      <c r="L117" s="54"/>
      <c r="M117" s="54"/>
    </row>
    <row r="118" spans="1:13" ht="28.5" customHeight="1" x14ac:dyDescent="0.25">
      <c r="A118" s="54" t="s">
        <v>170</v>
      </c>
      <c r="B118" s="276" t="s">
        <v>272</v>
      </c>
      <c r="C118" s="277"/>
      <c r="D118" s="277"/>
      <c r="E118" s="278"/>
      <c r="F118" s="136"/>
      <c r="G118" s="131" t="s">
        <v>164</v>
      </c>
      <c r="H118" s="134">
        <f t="shared" si="0"/>
        <v>19200</v>
      </c>
      <c r="I118" s="134">
        <v>19200</v>
      </c>
      <c r="J118" s="54"/>
      <c r="K118" s="54"/>
      <c r="L118" s="54"/>
      <c r="M118" s="54"/>
    </row>
    <row r="119" spans="1:13" ht="28.5" customHeight="1" x14ac:dyDescent="0.25">
      <c r="A119" s="54" t="s">
        <v>170</v>
      </c>
      <c r="B119" s="276" t="s">
        <v>273</v>
      </c>
      <c r="C119" s="277"/>
      <c r="D119" s="277"/>
      <c r="E119" s="278"/>
      <c r="F119" s="136"/>
      <c r="G119" s="131" t="s">
        <v>164</v>
      </c>
      <c r="H119" s="134">
        <f t="shared" si="0"/>
        <v>197127</v>
      </c>
      <c r="I119" s="134">
        <v>197127</v>
      </c>
      <c r="J119" s="54"/>
      <c r="K119" s="54"/>
      <c r="L119" s="54"/>
      <c r="M119" s="54"/>
    </row>
    <row r="120" spans="1:13" ht="28.5" customHeight="1" x14ac:dyDescent="0.25">
      <c r="A120" s="54" t="s">
        <v>170</v>
      </c>
      <c r="B120" s="276" t="s">
        <v>274</v>
      </c>
      <c r="C120" s="277"/>
      <c r="D120" s="277"/>
      <c r="E120" s="278"/>
      <c r="F120" s="136"/>
      <c r="G120" s="131" t="s">
        <v>164</v>
      </c>
      <c r="H120" s="134">
        <f t="shared" si="0"/>
        <v>1470</v>
      </c>
      <c r="I120" s="134">
        <v>1470</v>
      </c>
      <c r="J120" s="54"/>
      <c r="K120" s="54"/>
      <c r="L120" s="54"/>
      <c r="M120" s="54"/>
    </row>
    <row r="121" spans="1:13" ht="28.5" customHeight="1" x14ac:dyDescent="0.25">
      <c r="A121" s="54" t="s">
        <v>170</v>
      </c>
      <c r="B121" s="318" t="s">
        <v>315</v>
      </c>
      <c r="C121" s="319"/>
      <c r="D121" s="319"/>
      <c r="E121" s="320"/>
      <c r="F121" s="136"/>
      <c r="G121" s="131" t="s">
        <v>164</v>
      </c>
      <c r="H121" s="137">
        <v>6179060</v>
      </c>
      <c r="I121" s="138">
        <f>H121</f>
        <v>6179060</v>
      </c>
      <c r="J121" s="54"/>
      <c r="K121" s="54"/>
      <c r="L121" s="54"/>
      <c r="M121" s="126"/>
    </row>
    <row r="122" spans="1:13" ht="28.5" customHeight="1" x14ac:dyDescent="0.25">
      <c r="A122" s="54" t="s">
        <v>170</v>
      </c>
      <c r="B122" s="318" t="s">
        <v>316</v>
      </c>
      <c r="C122" s="319"/>
      <c r="D122" s="319"/>
      <c r="E122" s="320"/>
      <c r="F122" s="136"/>
      <c r="G122" s="131" t="s">
        <v>164</v>
      </c>
      <c r="H122" s="137">
        <v>10017634</v>
      </c>
      <c r="I122" s="138">
        <f>H122</f>
        <v>10017634</v>
      </c>
      <c r="J122" s="54"/>
      <c r="K122" s="54"/>
      <c r="L122" s="54"/>
      <c r="M122" s="126"/>
    </row>
    <row r="123" spans="1:13" ht="28.5" customHeight="1" x14ac:dyDescent="0.25">
      <c r="A123" s="54" t="s">
        <v>74</v>
      </c>
      <c r="B123" s="314" t="s">
        <v>317</v>
      </c>
      <c r="C123" s="315"/>
      <c r="D123" s="315"/>
      <c r="E123" s="316"/>
      <c r="F123" s="60"/>
      <c r="G123" s="54"/>
      <c r="H123" s="121"/>
      <c r="I123" s="122"/>
      <c r="J123" s="54"/>
      <c r="K123" s="54"/>
      <c r="L123" s="54"/>
      <c r="M123" s="126"/>
    </row>
    <row r="124" spans="1:13" ht="28.5" customHeight="1" x14ac:dyDescent="0.25">
      <c r="A124" s="54" t="s">
        <v>170</v>
      </c>
      <c r="B124" s="317" t="s">
        <v>314</v>
      </c>
      <c r="C124" s="317"/>
      <c r="D124" s="317"/>
      <c r="E124" s="317"/>
      <c r="F124" s="317"/>
      <c r="G124" s="131" t="s">
        <v>121</v>
      </c>
      <c r="H124" s="134">
        <v>5</v>
      </c>
      <c r="I124" s="134">
        <v>5</v>
      </c>
      <c r="J124" s="54"/>
      <c r="K124" s="54"/>
      <c r="L124" s="54"/>
      <c r="M124" s="126"/>
    </row>
    <row r="125" spans="1:13" ht="28.5" customHeight="1" x14ac:dyDescent="0.25">
      <c r="A125" s="54" t="s">
        <v>170</v>
      </c>
      <c r="B125" s="318" t="s">
        <v>173</v>
      </c>
      <c r="C125" s="319"/>
      <c r="D125" s="319"/>
      <c r="E125" s="319"/>
      <c r="F125" s="135"/>
      <c r="G125" s="131" t="s">
        <v>119</v>
      </c>
      <c r="H125" s="132">
        <v>13050</v>
      </c>
      <c r="I125" s="132">
        <v>13050</v>
      </c>
      <c r="J125" s="54"/>
      <c r="K125" s="54"/>
      <c r="L125" s="54"/>
      <c r="M125" s="126"/>
    </row>
    <row r="126" spans="1:13" ht="28.5" customHeight="1" x14ac:dyDescent="0.25">
      <c r="A126" s="54" t="s">
        <v>170</v>
      </c>
      <c r="B126" s="318" t="s">
        <v>174</v>
      </c>
      <c r="C126" s="319"/>
      <c r="D126" s="319"/>
      <c r="E126" s="319"/>
      <c r="F126" s="136"/>
      <c r="G126" s="131" t="s">
        <v>175</v>
      </c>
      <c r="H126" s="134">
        <v>261</v>
      </c>
      <c r="I126" s="134">
        <v>261</v>
      </c>
      <c r="J126" s="54"/>
      <c r="K126" s="54"/>
      <c r="L126" s="54"/>
      <c r="M126" s="126"/>
    </row>
    <row r="127" spans="1:13" ht="28.5" customHeight="1" x14ac:dyDescent="0.25">
      <c r="A127" s="54" t="s">
        <v>75</v>
      </c>
      <c r="B127" s="321" t="s">
        <v>359</v>
      </c>
      <c r="C127" s="322"/>
      <c r="D127" s="322"/>
      <c r="E127" s="323"/>
      <c r="F127" s="136"/>
      <c r="G127" s="131"/>
      <c r="H127" s="134"/>
      <c r="I127" s="134"/>
      <c r="J127" s="54"/>
      <c r="K127" s="54"/>
      <c r="L127" s="54"/>
      <c r="M127" s="54"/>
    </row>
    <row r="128" spans="1:13" ht="28.5" customHeight="1" x14ac:dyDescent="0.25">
      <c r="A128" s="54" t="s">
        <v>170</v>
      </c>
      <c r="B128" s="327" t="s">
        <v>362</v>
      </c>
      <c r="C128" s="328"/>
      <c r="D128" s="328"/>
      <c r="E128" s="329"/>
      <c r="F128" s="136"/>
      <c r="G128" s="131" t="s">
        <v>121</v>
      </c>
      <c r="H128" s="134">
        <v>50</v>
      </c>
      <c r="I128" s="134">
        <v>50</v>
      </c>
      <c r="J128" s="54"/>
      <c r="K128" s="54"/>
      <c r="L128" s="54"/>
      <c r="M128" s="54"/>
    </row>
    <row r="129" spans="1:13" ht="15.75" x14ac:dyDescent="0.25">
      <c r="A129" s="279" t="s">
        <v>122</v>
      </c>
      <c r="B129" s="280"/>
      <c r="C129" s="280"/>
      <c r="D129" s="280"/>
      <c r="E129" s="280"/>
      <c r="F129" s="280"/>
      <c r="G129" s="280"/>
      <c r="H129" s="280"/>
      <c r="I129" s="280"/>
      <c r="J129" s="280"/>
      <c r="K129" s="280"/>
      <c r="L129" s="280"/>
      <c r="M129" s="281"/>
    </row>
    <row r="130" spans="1:13" x14ac:dyDescent="0.25">
      <c r="A130" s="54" t="s">
        <v>90</v>
      </c>
      <c r="B130" s="295" t="s">
        <v>157</v>
      </c>
      <c r="C130" s="296"/>
      <c r="D130" s="296"/>
      <c r="E130" s="297"/>
      <c r="F130" s="54"/>
      <c r="G130" s="54"/>
      <c r="H130" s="54"/>
      <c r="I130" s="54"/>
      <c r="J130" s="54"/>
      <c r="K130" s="54"/>
      <c r="L130" s="54"/>
      <c r="M130" s="54"/>
    </row>
    <row r="131" spans="1:13" ht="24" customHeight="1" x14ac:dyDescent="0.25">
      <c r="A131" s="54" t="s">
        <v>170</v>
      </c>
      <c r="B131" s="262" t="s">
        <v>234</v>
      </c>
      <c r="C131" s="263"/>
      <c r="D131" s="263"/>
      <c r="E131" s="264"/>
      <c r="F131" s="54"/>
      <c r="G131" s="54" t="s">
        <v>121</v>
      </c>
      <c r="H131" s="54">
        <v>100</v>
      </c>
      <c r="I131" s="54">
        <v>100</v>
      </c>
      <c r="J131" s="54"/>
      <c r="K131" s="54"/>
      <c r="L131" s="54"/>
      <c r="M131" s="54"/>
    </row>
    <row r="132" spans="1:13" ht="27" customHeight="1" x14ac:dyDescent="0.25">
      <c r="A132" s="54" t="s">
        <v>170</v>
      </c>
      <c r="B132" s="262" t="s">
        <v>235</v>
      </c>
      <c r="C132" s="263"/>
      <c r="D132" s="263"/>
      <c r="E132" s="264"/>
      <c r="F132" s="54"/>
      <c r="G132" s="54" t="s">
        <v>121</v>
      </c>
      <c r="H132" s="54">
        <v>100</v>
      </c>
      <c r="I132" s="54">
        <v>100</v>
      </c>
      <c r="J132" s="54"/>
      <c r="K132" s="54"/>
      <c r="L132" s="54"/>
      <c r="M132" s="54"/>
    </row>
    <row r="133" spans="1:13" ht="27" customHeight="1" x14ac:dyDescent="0.25">
      <c r="A133" s="54" t="s">
        <v>170</v>
      </c>
      <c r="B133" s="262" t="s">
        <v>236</v>
      </c>
      <c r="C133" s="263"/>
      <c r="D133" s="263"/>
      <c r="E133" s="264"/>
      <c r="F133" s="54"/>
      <c r="G133" s="54" t="s">
        <v>121</v>
      </c>
      <c r="H133" s="54">
        <v>100</v>
      </c>
      <c r="I133" s="54">
        <v>100</v>
      </c>
      <c r="J133" s="54"/>
      <c r="K133" s="54"/>
      <c r="L133" s="54"/>
      <c r="M133" s="54"/>
    </row>
    <row r="134" spans="1:13" x14ac:dyDescent="0.25">
      <c r="A134" s="54" t="s">
        <v>93</v>
      </c>
      <c r="B134" s="295" t="s">
        <v>303</v>
      </c>
      <c r="C134" s="296"/>
      <c r="D134" s="296"/>
      <c r="E134" s="296"/>
      <c r="F134" s="297"/>
      <c r="G134" s="54"/>
      <c r="H134" s="54"/>
      <c r="I134" s="54"/>
      <c r="J134" s="58"/>
      <c r="K134" s="58"/>
      <c r="L134" s="58"/>
      <c r="M134" s="54"/>
    </row>
    <row r="135" spans="1:13" ht="28.5" customHeight="1" x14ac:dyDescent="0.25">
      <c r="A135" s="38" t="s">
        <v>170</v>
      </c>
      <c r="B135" s="265" t="s">
        <v>176</v>
      </c>
      <c r="C135" s="266"/>
      <c r="D135" s="266"/>
      <c r="E135" s="267"/>
      <c r="F135" s="65"/>
      <c r="G135" s="54" t="s">
        <v>121</v>
      </c>
      <c r="H135" s="38">
        <v>100</v>
      </c>
      <c r="I135" s="38">
        <v>100</v>
      </c>
      <c r="J135" s="38"/>
      <c r="K135" s="38"/>
      <c r="L135" s="38"/>
      <c r="M135" s="38"/>
    </row>
    <row r="136" spans="1:13" ht="21" customHeight="1" x14ac:dyDescent="0.25">
      <c r="A136" s="38" t="s">
        <v>170</v>
      </c>
      <c r="B136" s="265" t="s">
        <v>177</v>
      </c>
      <c r="C136" s="266"/>
      <c r="D136" s="266"/>
      <c r="E136" s="267"/>
      <c r="F136" s="65"/>
      <c r="G136" s="54" t="s">
        <v>121</v>
      </c>
      <c r="H136" s="38">
        <v>100</v>
      </c>
      <c r="I136" s="38">
        <v>100</v>
      </c>
      <c r="J136" s="38"/>
      <c r="K136" s="38"/>
      <c r="L136" s="38"/>
      <c r="M136" s="38"/>
    </row>
    <row r="137" spans="1:13" ht="22.5" customHeight="1" x14ac:dyDescent="0.25">
      <c r="A137" s="38" t="s">
        <v>94</v>
      </c>
      <c r="B137" s="292" t="s">
        <v>158</v>
      </c>
      <c r="C137" s="293"/>
      <c r="D137" s="293"/>
      <c r="E137" s="294"/>
      <c r="F137" s="65"/>
      <c r="G137" s="54"/>
      <c r="H137" s="38"/>
      <c r="I137" s="38"/>
      <c r="J137" s="38"/>
      <c r="K137" s="38"/>
      <c r="L137" s="38"/>
      <c r="M137" s="38"/>
    </row>
    <row r="138" spans="1:13" x14ac:dyDescent="0.25">
      <c r="A138" s="38" t="s">
        <v>170</v>
      </c>
      <c r="B138" s="265" t="s">
        <v>202</v>
      </c>
      <c r="C138" s="266"/>
      <c r="D138" s="266"/>
      <c r="E138" s="267"/>
      <c r="F138" s="67"/>
      <c r="G138" s="54" t="s">
        <v>121</v>
      </c>
      <c r="H138" s="38">
        <v>95</v>
      </c>
      <c r="I138" s="38">
        <v>95</v>
      </c>
      <c r="J138" s="68"/>
      <c r="K138" s="68"/>
      <c r="L138" s="68"/>
      <c r="M138" s="68"/>
    </row>
    <row r="139" spans="1:13" ht="33" customHeight="1" x14ac:dyDescent="0.25">
      <c r="A139" s="38" t="s">
        <v>170</v>
      </c>
      <c r="B139" s="265" t="s">
        <v>203</v>
      </c>
      <c r="C139" s="266"/>
      <c r="D139" s="266"/>
      <c r="E139" s="267"/>
      <c r="F139" s="67"/>
      <c r="G139" s="54" t="s">
        <v>121</v>
      </c>
      <c r="H139" s="38">
        <v>90</v>
      </c>
      <c r="I139" s="38">
        <v>90</v>
      </c>
      <c r="J139" s="68"/>
      <c r="K139" s="68"/>
      <c r="L139" s="68"/>
      <c r="M139" s="68"/>
    </row>
    <row r="140" spans="1:13" ht="39" customHeight="1" x14ac:dyDescent="0.25">
      <c r="A140" s="38" t="s">
        <v>170</v>
      </c>
      <c r="B140" s="265" t="s">
        <v>206</v>
      </c>
      <c r="C140" s="266"/>
      <c r="D140" s="266"/>
      <c r="E140" s="267"/>
      <c r="F140" s="67"/>
      <c r="G140" s="54" t="s">
        <v>121</v>
      </c>
      <c r="H140" s="38">
        <v>80</v>
      </c>
      <c r="I140" s="38">
        <v>80</v>
      </c>
      <c r="J140" s="68"/>
      <c r="K140" s="68"/>
      <c r="L140" s="68"/>
      <c r="M140" s="68"/>
    </row>
    <row r="141" spans="1:13" ht="25.5" customHeight="1" x14ac:dyDescent="0.25">
      <c r="A141" s="38" t="s">
        <v>170</v>
      </c>
      <c r="B141" s="265" t="s">
        <v>204</v>
      </c>
      <c r="C141" s="266"/>
      <c r="D141" s="266"/>
      <c r="E141" s="267"/>
      <c r="F141" s="67"/>
      <c r="G141" s="54" t="s">
        <v>121</v>
      </c>
      <c r="H141" s="38">
        <v>100</v>
      </c>
      <c r="I141" s="38">
        <v>100</v>
      </c>
      <c r="J141" s="68"/>
      <c r="K141" s="68"/>
      <c r="L141" s="68"/>
      <c r="M141" s="68"/>
    </row>
    <row r="142" spans="1:13" ht="31.5" customHeight="1" x14ac:dyDescent="0.25">
      <c r="A142" s="38" t="s">
        <v>170</v>
      </c>
      <c r="B142" s="265" t="s">
        <v>205</v>
      </c>
      <c r="C142" s="266"/>
      <c r="D142" s="266"/>
      <c r="E142" s="267"/>
      <c r="F142" s="67"/>
      <c r="G142" s="54" t="s">
        <v>121</v>
      </c>
      <c r="H142" s="38">
        <v>100</v>
      </c>
      <c r="I142" s="38">
        <v>100</v>
      </c>
      <c r="J142" s="68"/>
      <c r="K142" s="68"/>
      <c r="L142" s="68"/>
      <c r="M142" s="68"/>
    </row>
    <row r="143" spans="1:13" ht="31.5" customHeight="1" x14ac:dyDescent="0.25">
      <c r="A143" s="38" t="s">
        <v>170</v>
      </c>
      <c r="B143" s="265" t="s">
        <v>250</v>
      </c>
      <c r="C143" s="266"/>
      <c r="D143" s="266"/>
      <c r="E143" s="267"/>
      <c r="F143" s="67"/>
      <c r="G143" s="54" t="s">
        <v>121</v>
      </c>
      <c r="H143" s="38">
        <v>100</v>
      </c>
      <c r="I143" s="38">
        <v>100</v>
      </c>
      <c r="J143" s="68"/>
      <c r="K143" s="68"/>
      <c r="L143" s="68"/>
      <c r="M143" s="68"/>
    </row>
    <row r="144" spans="1:13" x14ac:dyDescent="0.25">
      <c r="A144" s="38" t="s">
        <v>233</v>
      </c>
      <c r="B144" s="285" t="s">
        <v>159</v>
      </c>
      <c r="C144" s="286"/>
      <c r="D144" s="286"/>
      <c r="E144" s="287"/>
      <c r="F144" s="67"/>
      <c r="G144" s="67"/>
      <c r="H144" s="67"/>
      <c r="I144" s="67"/>
      <c r="J144" s="67"/>
      <c r="K144" s="67"/>
      <c r="L144" s="67"/>
      <c r="M144" s="67"/>
    </row>
    <row r="145" spans="1:13" ht="24" customHeight="1" x14ac:dyDescent="0.25">
      <c r="A145" s="38" t="s">
        <v>170</v>
      </c>
      <c r="B145" s="265" t="s">
        <v>220</v>
      </c>
      <c r="C145" s="266"/>
      <c r="D145" s="266"/>
      <c r="E145" s="267"/>
      <c r="F145" s="67"/>
      <c r="G145" s="38" t="s">
        <v>175</v>
      </c>
      <c r="H145" s="38">
        <v>170</v>
      </c>
      <c r="I145" s="38">
        <v>170</v>
      </c>
      <c r="J145" s="38"/>
      <c r="K145" s="38"/>
      <c r="L145" s="38"/>
      <c r="M145" s="38"/>
    </row>
    <row r="146" spans="1:13" ht="24" customHeight="1" x14ac:dyDescent="0.25">
      <c r="A146" s="38" t="s">
        <v>170</v>
      </c>
      <c r="B146" s="265" t="s">
        <v>221</v>
      </c>
      <c r="C146" s="266"/>
      <c r="D146" s="266"/>
      <c r="E146" s="267"/>
      <c r="F146" s="67"/>
      <c r="G146" s="38" t="s">
        <v>121</v>
      </c>
      <c r="H146" s="38">
        <v>100</v>
      </c>
      <c r="I146" s="38">
        <v>100</v>
      </c>
      <c r="J146" s="38"/>
      <c r="K146" s="38"/>
      <c r="L146" s="38"/>
      <c r="M146" s="38"/>
    </row>
    <row r="147" spans="1:13" ht="24" customHeight="1" x14ac:dyDescent="0.25">
      <c r="A147" s="38" t="s">
        <v>170</v>
      </c>
      <c r="B147" s="265" t="s">
        <v>222</v>
      </c>
      <c r="C147" s="266"/>
      <c r="D147" s="266"/>
      <c r="E147" s="267"/>
      <c r="F147" s="67"/>
      <c r="G147" s="38" t="s">
        <v>121</v>
      </c>
      <c r="H147" s="38">
        <v>100</v>
      </c>
      <c r="I147" s="38">
        <v>100</v>
      </c>
      <c r="J147" s="38"/>
      <c r="K147" s="38"/>
      <c r="L147" s="38"/>
      <c r="M147" s="38"/>
    </row>
    <row r="148" spans="1:13" ht="24" customHeight="1" x14ac:dyDescent="0.25">
      <c r="A148" s="38" t="s">
        <v>275</v>
      </c>
      <c r="B148" s="292" t="s">
        <v>260</v>
      </c>
      <c r="C148" s="293"/>
      <c r="D148" s="293"/>
      <c r="E148" s="294"/>
      <c r="F148" s="67"/>
      <c r="G148" s="38"/>
      <c r="H148" s="38"/>
      <c r="I148" s="38"/>
      <c r="J148" s="38"/>
      <c r="K148" s="38"/>
      <c r="L148" s="38"/>
      <c r="M148" s="38"/>
    </row>
    <row r="149" spans="1:13" ht="24" customHeight="1" x14ac:dyDescent="0.25">
      <c r="A149" s="38" t="s">
        <v>170</v>
      </c>
      <c r="B149" s="265" t="s">
        <v>276</v>
      </c>
      <c r="C149" s="266"/>
      <c r="D149" s="266"/>
      <c r="E149" s="267"/>
      <c r="F149" s="67"/>
      <c r="G149" s="38" t="s">
        <v>121</v>
      </c>
      <c r="H149" s="38">
        <v>100</v>
      </c>
      <c r="I149" s="38">
        <v>100</v>
      </c>
      <c r="J149" s="38"/>
      <c r="K149" s="38"/>
      <c r="L149" s="38"/>
      <c r="M149" s="38"/>
    </row>
    <row r="150" spans="1:13" ht="24" hidden="1" customHeight="1" x14ac:dyDescent="0.25">
      <c r="A150" s="38" t="s">
        <v>170</v>
      </c>
      <c r="B150" s="298"/>
      <c r="C150" s="299"/>
      <c r="D150" s="299"/>
      <c r="E150" s="300"/>
      <c r="F150" s="67"/>
      <c r="G150" s="38"/>
      <c r="H150" s="38"/>
      <c r="I150" s="38"/>
      <c r="J150" s="38"/>
      <c r="K150" s="38"/>
      <c r="L150" s="38"/>
      <c r="M150" s="38"/>
    </row>
    <row r="151" spans="1:13" ht="24" hidden="1" customHeight="1" x14ac:dyDescent="0.25">
      <c r="A151" s="38" t="s">
        <v>170</v>
      </c>
      <c r="B151" s="298"/>
      <c r="C151" s="299"/>
      <c r="D151" s="299"/>
      <c r="E151" s="300"/>
      <c r="F151" s="67"/>
      <c r="G151" s="38"/>
      <c r="H151" s="38"/>
      <c r="I151" s="38"/>
      <c r="J151" s="38"/>
      <c r="K151" s="38"/>
      <c r="L151" s="38"/>
      <c r="M151" s="38"/>
    </row>
    <row r="152" spans="1:13" ht="24" hidden="1" customHeight="1" x14ac:dyDescent="0.25">
      <c r="A152" s="38" t="s">
        <v>170</v>
      </c>
      <c r="B152" s="298"/>
      <c r="C152" s="299"/>
      <c r="D152" s="299"/>
      <c r="E152" s="300"/>
      <c r="F152" s="67"/>
      <c r="G152" s="38"/>
      <c r="H152" s="38"/>
      <c r="I152" s="38"/>
      <c r="J152" s="38"/>
      <c r="K152" s="38"/>
      <c r="L152" s="38"/>
      <c r="M152" s="38"/>
    </row>
    <row r="153" spans="1:13" ht="24" customHeight="1" x14ac:dyDescent="0.25">
      <c r="A153" s="38" t="s">
        <v>95</v>
      </c>
      <c r="B153" s="285" t="s">
        <v>317</v>
      </c>
      <c r="C153" s="286"/>
      <c r="D153" s="286"/>
      <c r="E153" s="287"/>
      <c r="F153" s="67"/>
      <c r="G153" s="38"/>
      <c r="H153" s="38"/>
      <c r="I153" s="38"/>
      <c r="J153" s="38"/>
      <c r="K153" s="38"/>
      <c r="L153" s="38"/>
      <c r="M153" s="114"/>
    </row>
    <row r="154" spans="1:13" ht="24" customHeight="1" x14ac:dyDescent="0.25">
      <c r="A154" s="38" t="s">
        <v>170</v>
      </c>
      <c r="B154" s="265" t="s">
        <v>176</v>
      </c>
      <c r="C154" s="266"/>
      <c r="D154" s="266"/>
      <c r="E154" s="267"/>
      <c r="F154" s="67"/>
      <c r="G154" s="38" t="s">
        <v>121</v>
      </c>
      <c r="H154" s="38">
        <v>100</v>
      </c>
      <c r="I154" s="38">
        <v>100</v>
      </c>
      <c r="J154" s="38"/>
      <c r="K154" s="38"/>
      <c r="L154" s="38"/>
      <c r="M154" s="114"/>
    </row>
    <row r="155" spans="1:13" ht="24" customHeight="1" x14ac:dyDescent="0.25">
      <c r="A155" s="38" t="s">
        <v>96</v>
      </c>
      <c r="B155" s="292" t="s">
        <v>359</v>
      </c>
      <c r="C155" s="293"/>
      <c r="D155" s="293"/>
      <c r="E155" s="294"/>
      <c r="F155" s="67"/>
      <c r="G155" s="38"/>
      <c r="H155" s="38"/>
      <c r="I155" s="38"/>
      <c r="J155" s="38"/>
      <c r="K155" s="38"/>
      <c r="L155" s="38"/>
      <c r="M155" s="38"/>
    </row>
    <row r="156" spans="1:13" ht="24" customHeight="1" x14ac:dyDescent="0.25">
      <c r="A156" s="38" t="s">
        <v>170</v>
      </c>
      <c r="B156" s="265" t="s">
        <v>363</v>
      </c>
      <c r="C156" s="266"/>
      <c r="D156" s="266"/>
      <c r="E156" s="267"/>
      <c r="F156" s="67"/>
      <c r="G156" s="38" t="s">
        <v>121</v>
      </c>
      <c r="H156" s="38">
        <v>100</v>
      </c>
      <c r="I156" s="38">
        <v>100</v>
      </c>
      <c r="J156" s="38"/>
      <c r="K156" s="38"/>
      <c r="L156" s="38"/>
      <c r="M156" s="38"/>
    </row>
    <row r="157" spans="1:13" ht="30.75" customHeight="1" x14ac:dyDescent="0.25">
      <c r="A157" s="282" t="s">
        <v>369</v>
      </c>
      <c r="B157" s="283"/>
      <c r="C157" s="283"/>
      <c r="D157" s="283"/>
      <c r="E157" s="283"/>
      <c r="F157" s="283"/>
      <c r="G157" s="283"/>
      <c r="H157" s="283"/>
      <c r="I157" s="283"/>
      <c r="J157" s="283"/>
      <c r="K157" s="283"/>
      <c r="L157" s="283"/>
      <c r="M157" s="284"/>
    </row>
  </sheetData>
  <mergeCells count="156">
    <mergeCell ref="B122:E122"/>
    <mergeCell ref="B121:E121"/>
    <mergeCell ref="B148:E148"/>
    <mergeCell ref="B92:E92"/>
    <mergeCell ref="B93:E93"/>
    <mergeCell ref="B127:E127"/>
    <mergeCell ref="B128:E128"/>
    <mergeCell ref="B120:E120"/>
    <mergeCell ref="A94:M94"/>
    <mergeCell ref="B97:F97"/>
    <mergeCell ref="B98:E98"/>
    <mergeCell ref="B99:E99"/>
    <mergeCell ref="B110:E110"/>
    <mergeCell ref="B101:E101"/>
    <mergeCell ref="B115:E115"/>
    <mergeCell ref="B116:E116"/>
    <mergeCell ref="B139:E139"/>
    <mergeCell ref="B111:E111"/>
    <mergeCell ref="B112:E112"/>
    <mergeCell ref="B113:E113"/>
    <mergeCell ref="B114:E114"/>
    <mergeCell ref="B130:E130"/>
    <mergeCell ref="B131:E131"/>
    <mergeCell ref="B155:E155"/>
    <mergeCell ref="B156:E156"/>
    <mergeCell ref="B153:E153"/>
    <mergeCell ref="B154:E154"/>
    <mergeCell ref="B123:E123"/>
    <mergeCell ref="B149:E149"/>
    <mergeCell ref="B150:E150"/>
    <mergeCell ref="B151:E151"/>
    <mergeCell ref="B152:E152"/>
    <mergeCell ref="B140:E140"/>
    <mergeCell ref="B141:E141"/>
    <mergeCell ref="B143:E143"/>
    <mergeCell ref="B124:F124"/>
    <mergeCell ref="B126:E126"/>
    <mergeCell ref="B125:E125"/>
    <mergeCell ref="B63:F63"/>
    <mergeCell ref="B64:E64"/>
    <mergeCell ref="B83:E83"/>
    <mergeCell ref="B84:E84"/>
    <mergeCell ref="B65:E65"/>
    <mergeCell ref="B66:E66"/>
    <mergeCell ref="B86:E86"/>
    <mergeCell ref="B85:E85"/>
    <mergeCell ref="B48:E48"/>
    <mergeCell ref="B50:E50"/>
    <mergeCell ref="B57:E57"/>
    <mergeCell ref="B73:E73"/>
    <mergeCell ref="B75:E75"/>
    <mergeCell ref="B54:E54"/>
    <mergeCell ref="B55:E55"/>
    <mergeCell ref="B87:E87"/>
    <mergeCell ref="B88:E88"/>
    <mergeCell ref="B109:E109"/>
    <mergeCell ref="B95:E95"/>
    <mergeCell ref="B96:E96"/>
    <mergeCell ref="B100:E100"/>
    <mergeCell ref="B108:E108"/>
    <mergeCell ref="B102:E102"/>
    <mergeCell ref="B103:E103"/>
    <mergeCell ref="B104:E104"/>
    <mergeCell ref="B105:E105"/>
    <mergeCell ref="B106:E106"/>
    <mergeCell ref="B91:E91"/>
    <mergeCell ref="B90:E90"/>
    <mergeCell ref="B89:F89"/>
    <mergeCell ref="B35:E35"/>
    <mergeCell ref="B46:E46"/>
    <mergeCell ref="B47:E47"/>
    <mergeCell ref="B53:E53"/>
    <mergeCell ref="B51:E51"/>
    <mergeCell ref="B52:E52"/>
    <mergeCell ref="B49:E49"/>
    <mergeCell ref="B27:E27"/>
    <mergeCell ref="B28:E28"/>
    <mergeCell ref="B31:E31"/>
    <mergeCell ref="B38:E38"/>
    <mergeCell ref="B33:E33"/>
    <mergeCell ref="B36:E36"/>
    <mergeCell ref="B43:E43"/>
    <mergeCell ref="B44:E44"/>
    <mergeCell ref="B45:E45"/>
    <mergeCell ref="A157:M157"/>
    <mergeCell ref="B79:E79"/>
    <mergeCell ref="B80:E80"/>
    <mergeCell ref="B81:E81"/>
    <mergeCell ref="B82:E82"/>
    <mergeCell ref="B68:F68"/>
    <mergeCell ref="B42:E42"/>
    <mergeCell ref="B72:E72"/>
    <mergeCell ref="B74:E74"/>
    <mergeCell ref="B67:E67"/>
    <mergeCell ref="B60:E60"/>
    <mergeCell ref="B61:E61"/>
    <mergeCell ref="B62:E62"/>
    <mergeCell ref="B78:E78"/>
    <mergeCell ref="B142:E142"/>
    <mergeCell ref="B144:E144"/>
    <mergeCell ref="B145:E145"/>
    <mergeCell ref="B132:E132"/>
    <mergeCell ref="B133:E133"/>
    <mergeCell ref="B136:E136"/>
    <mergeCell ref="B137:E137"/>
    <mergeCell ref="A129:M129"/>
    <mergeCell ref="B134:F134"/>
    <mergeCell ref="B117:E117"/>
    <mergeCell ref="B12:E12"/>
    <mergeCell ref="B13:E13"/>
    <mergeCell ref="B34:E34"/>
    <mergeCell ref="B76:E76"/>
    <mergeCell ref="B77:E77"/>
    <mergeCell ref="B70:E70"/>
    <mergeCell ref="B71:E71"/>
    <mergeCell ref="K2:M2"/>
    <mergeCell ref="B147:E147"/>
    <mergeCell ref="B15:E15"/>
    <mergeCell ref="B118:E118"/>
    <mergeCell ref="B119:E119"/>
    <mergeCell ref="B58:E58"/>
    <mergeCell ref="B59:E59"/>
    <mergeCell ref="A56:M56"/>
    <mergeCell ref="B69:E69"/>
    <mergeCell ref="B18:E18"/>
    <mergeCell ref="B19:E19"/>
    <mergeCell ref="B20:E20"/>
    <mergeCell ref="B21:E21"/>
    <mergeCell ref="B22:E22"/>
    <mergeCell ref="B23:E23"/>
    <mergeCell ref="B24:E24"/>
    <mergeCell ref="B25:E25"/>
    <mergeCell ref="B16:E16"/>
    <mergeCell ref="B17:E17"/>
    <mergeCell ref="B26:E26"/>
    <mergeCell ref="B146:E146"/>
    <mergeCell ref="B107:E107"/>
    <mergeCell ref="B138:E138"/>
    <mergeCell ref="B135:E135"/>
    <mergeCell ref="A3:N3"/>
    <mergeCell ref="B4:F4"/>
    <mergeCell ref="B5:F5"/>
    <mergeCell ref="A6:M6"/>
    <mergeCell ref="B37:E37"/>
    <mergeCell ref="B39:E39"/>
    <mergeCell ref="B40:E40"/>
    <mergeCell ref="B41:E41"/>
    <mergeCell ref="B8:E8"/>
    <mergeCell ref="B9:E9"/>
    <mergeCell ref="B10:E10"/>
    <mergeCell ref="B11:E11"/>
    <mergeCell ref="B7:E7"/>
    <mergeCell ref="B14:E14"/>
    <mergeCell ref="B29:E29"/>
    <mergeCell ref="B30:E30"/>
    <mergeCell ref="B32:E32"/>
  </mergeCells>
  <pageMargins left="0.70866141732283472" right="0.70866141732283472" top="0.74803149606299213" bottom="0.74803149606299213" header="0.31496062992125984" footer="0.31496062992125984"/>
  <pageSetup paperSize="9" scale="93" fitToHeight="0" orientation="landscape" verticalDpi="18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2"/>
  <sheetViews>
    <sheetView view="pageBreakPreview" zoomScaleNormal="100" zoomScaleSheetLayoutView="100" workbookViewId="0">
      <selection activeCell="E1" sqref="E1:G1"/>
    </sheetView>
  </sheetViews>
  <sheetFormatPr defaultRowHeight="15" x14ac:dyDescent="0.25"/>
  <cols>
    <col min="1" max="1" width="35.140625" customWidth="1"/>
    <col min="2" max="2" width="16.85546875" customWidth="1"/>
    <col min="3" max="3" width="18.42578125" customWidth="1"/>
    <col min="4" max="4" width="14.85546875" customWidth="1"/>
    <col min="5" max="5" width="18.42578125" customWidth="1"/>
    <col min="6" max="6" width="17" customWidth="1"/>
  </cols>
  <sheetData>
    <row r="1" spans="1:13" ht="56.25" customHeight="1" x14ac:dyDescent="0.25">
      <c r="E1" s="202" t="s">
        <v>437</v>
      </c>
      <c r="F1" s="202"/>
      <c r="G1" s="202"/>
    </row>
    <row r="2" spans="1:13" ht="48.75" customHeight="1" x14ac:dyDescent="0.25">
      <c r="A2" s="235" t="s">
        <v>241</v>
      </c>
      <c r="B2" s="235"/>
      <c r="C2" s="235"/>
      <c r="D2" s="235"/>
      <c r="E2" s="235"/>
      <c r="F2" s="235"/>
    </row>
    <row r="4" spans="1:13" ht="39.75" customHeight="1" x14ac:dyDescent="0.25">
      <c r="A4" s="334" t="s">
        <v>10</v>
      </c>
      <c r="B4" s="334" t="s">
        <v>0</v>
      </c>
      <c r="C4" s="334"/>
      <c r="D4" s="334"/>
      <c r="E4" s="334"/>
      <c r="F4" s="334" t="s">
        <v>8</v>
      </c>
    </row>
    <row r="5" spans="1:13" ht="16.5" customHeight="1" x14ac:dyDescent="0.25">
      <c r="A5" s="334"/>
      <c r="B5" s="1" t="s">
        <v>1</v>
      </c>
      <c r="C5" s="1" t="s">
        <v>6</v>
      </c>
      <c r="D5" s="1" t="s">
        <v>132</v>
      </c>
      <c r="E5" s="1" t="s">
        <v>133</v>
      </c>
      <c r="F5" s="334"/>
    </row>
    <row r="6" spans="1:13" ht="15.75" x14ac:dyDescent="0.25">
      <c r="A6" s="334"/>
      <c r="B6" s="154" t="s">
        <v>2</v>
      </c>
      <c r="C6" s="154" t="s">
        <v>3</v>
      </c>
      <c r="D6" s="154" t="s">
        <v>4</v>
      </c>
      <c r="E6" s="154" t="s">
        <v>126</v>
      </c>
      <c r="F6" s="334"/>
    </row>
    <row r="7" spans="1:13" ht="15.75" customHeight="1" x14ac:dyDescent="0.25">
      <c r="A7" s="335" t="s">
        <v>9</v>
      </c>
      <c r="B7" s="333">
        <f>B9+B10</f>
        <v>34811990</v>
      </c>
      <c r="C7" s="333">
        <f>C10+C9</f>
        <v>44798911</v>
      </c>
      <c r="D7" s="333">
        <v>0</v>
      </c>
      <c r="E7" s="333">
        <v>0</v>
      </c>
      <c r="F7" s="333">
        <f>B7+C7+D7+E7</f>
        <v>79610901</v>
      </c>
    </row>
    <row r="8" spans="1:13" ht="12" customHeight="1" x14ac:dyDescent="0.25">
      <c r="A8" s="335"/>
      <c r="B8" s="333"/>
      <c r="C8" s="333"/>
      <c r="D8" s="333"/>
      <c r="E8" s="333"/>
      <c r="F8" s="333"/>
    </row>
    <row r="9" spans="1:13" ht="31.5" x14ac:dyDescent="0.25">
      <c r="A9" s="3" t="s">
        <v>7</v>
      </c>
      <c r="B9" s="152">
        <v>2180626</v>
      </c>
      <c r="C9" s="152">
        <v>0</v>
      </c>
      <c r="D9" s="152">
        <v>0</v>
      </c>
      <c r="E9" s="152">
        <v>0</v>
      </c>
      <c r="F9" s="152">
        <f>B9+C9+D9+E9</f>
        <v>2180626</v>
      </c>
      <c r="G9" s="48"/>
    </row>
    <row r="10" spans="1:13" ht="31.5" x14ac:dyDescent="0.25">
      <c r="A10" s="3" t="s">
        <v>5</v>
      </c>
      <c r="B10" s="153">
        <v>32631364</v>
      </c>
      <c r="C10" s="152">
        <v>44798911</v>
      </c>
      <c r="D10" s="152">
        <v>0</v>
      </c>
      <c r="E10" s="152">
        <v>0</v>
      </c>
      <c r="F10" s="152">
        <f>B10+C10+D10+E10</f>
        <v>77430275</v>
      </c>
    </row>
    <row r="11" spans="1:13" ht="15.75" x14ac:dyDescent="0.25">
      <c r="A11" s="3" t="s">
        <v>131</v>
      </c>
      <c r="B11" s="51">
        <v>0</v>
      </c>
      <c r="C11" s="2">
        <v>0</v>
      </c>
      <c r="D11" s="2">
        <v>0</v>
      </c>
      <c r="E11" s="2">
        <v>0</v>
      </c>
      <c r="F11" s="50">
        <v>0</v>
      </c>
    </row>
    <row r="12" spans="1:13" ht="42.75" customHeight="1" x14ac:dyDescent="0.25">
      <c r="A12" s="330" t="s">
        <v>368</v>
      </c>
      <c r="B12" s="331"/>
      <c r="C12" s="331"/>
      <c r="D12" s="331"/>
      <c r="E12" s="331"/>
      <c r="F12" s="331"/>
      <c r="G12" s="331"/>
      <c r="H12" s="331"/>
      <c r="I12" s="331"/>
      <c r="J12" s="331"/>
      <c r="K12" s="331"/>
      <c r="L12" s="331"/>
      <c r="M12" s="332"/>
    </row>
  </sheetData>
  <mergeCells count="12">
    <mergeCell ref="E1:G1"/>
    <mergeCell ref="A12:M12"/>
    <mergeCell ref="A2:F2"/>
    <mergeCell ref="F7:F8"/>
    <mergeCell ref="A4:A6"/>
    <mergeCell ref="F4:F6"/>
    <mergeCell ref="A7:A8"/>
    <mergeCell ref="B7:B8"/>
    <mergeCell ref="C7:C8"/>
    <mergeCell ref="B4:E4"/>
    <mergeCell ref="E7:E8"/>
    <mergeCell ref="D7:D8"/>
  </mergeCells>
  <pageMargins left="0.70866141732283472" right="0.70866141732283472" top="0.74803149606299213" bottom="0.74803149606299213" header="0.31496062992125984" footer="0.31496062992125984"/>
  <pageSetup paperSize="9" orientation="landscape"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Напрями  ЗЗСО</vt:lpstr>
      <vt:lpstr>Напрями ЗДО</vt:lpstr>
      <vt:lpstr>Напрями Позашкільна освіта</vt:lpstr>
      <vt:lpstr>Напрями  Управління</vt:lpstr>
      <vt:lpstr>УКС</vt:lpstr>
      <vt:lpstr>ФІНО</vt:lpstr>
      <vt:lpstr>Показники</vt:lpstr>
      <vt:lpstr>Ресурсне забезпечення</vt:lpstr>
      <vt:lpstr>'Ресурсне забезпечення'!OLE_LINK1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2026-01-21T08:27:35Z</dcterms:modified>
</cp:coreProperties>
</file>