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855"/>
  </bookViews>
  <sheets>
    <sheet name="2" sheetId="4" r:id="rId1"/>
    <sheet name="3" sheetId="6" r:id="rId2"/>
    <sheet name="4" sheetId="7" r:id="rId3"/>
  </sheets>
  <definedNames>
    <definedName name="_xlnm.Print_Area" localSheetId="0">'2'!$A$1:$L$49</definedName>
    <definedName name="_xlnm.Print_Area" localSheetId="1">'3'!$B$1:$K$104</definedName>
    <definedName name="_xlnm.Print_Area" localSheetId="2">'4'!$A$1:$G$16</definedName>
  </definedNames>
  <calcPr calcId="152511"/>
</workbook>
</file>

<file path=xl/calcChain.xml><?xml version="1.0" encoding="utf-8"?>
<calcChain xmlns="http://schemas.openxmlformats.org/spreadsheetml/2006/main">
  <c r="O7" i="4" l="1"/>
  <c r="N7" i="4"/>
  <c r="M7" i="4"/>
  <c r="I31" i="4" l="1"/>
  <c r="H68" i="6" l="1"/>
  <c r="H65" i="6"/>
  <c r="H62" i="6"/>
  <c r="H10" i="6"/>
  <c r="H9" i="6" s="1"/>
  <c r="H16" i="6"/>
  <c r="H13" i="6"/>
  <c r="I7" i="4"/>
  <c r="H19" i="6"/>
  <c r="I18" i="4"/>
  <c r="I30" i="4"/>
  <c r="K33" i="4" l="1"/>
  <c r="H80" i="6" l="1"/>
  <c r="I9" i="4"/>
  <c r="K45" i="4" l="1"/>
  <c r="K32" i="4" l="1"/>
  <c r="K31" i="4" l="1"/>
  <c r="I37" i="4" l="1"/>
  <c r="K44" i="4"/>
  <c r="K30" i="4" l="1"/>
  <c r="H79" i="6" l="1"/>
  <c r="K43" i="4"/>
  <c r="H70" i="6" l="1"/>
  <c r="G71" i="6"/>
  <c r="H67" i="6"/>
  <c r="G61" i="6"/>
  <c r="G62" i="6"/>
  <c r="G63" i="6"/>
  <c r="G64" i="6"/>
  <c r="G65" i="6"/>
  <c r="G66" i="6"/>
  <c r="G60" i="6"/>
  <c r="H25" i="6"/>
  <c r="H27" i="6"/>
  <c r="H75" i="6" s="1"/>
  <c r="H28" i="6"/>
  <c r="H77" i="6"/>
  <c r="H30" i="6"/>
  <c r="H78" i="6" s="1"/>
  <c r="H26" i="6"/>
  <c r="C30" i="6"/>
  <c r="G30" i="6"/>
  <c r="G28" i="6"/>
  <c r="G76" i="6" s="1"/>
  <c r="G29" i="6"/>
  <c r="G27" i="6"/>
  <c r="G75" i="6" s="1"/>
  <c r="K42" i="4"/>
  <c r="K28" i="4"/>
  <c r="I17" i="4"/>
  <c r="H12" i="6" s="1"/>
  <c r="K29" i="4"/>
  <c r="H11" i="6"/>
  <c r="J37" i="4"/>
  <c r="J46" i="4" s="1"/>
  <c r="H38" i="4"/>
  <c r="K38" i="4" s="1"/>
  <c r="I15" i="4"/>
  <c r="I46" i="4" l="1"/>
  <c r="H37" i="4"/>
  <c r="G26" i="6"/>
  <c r="G74" i="6" s="1"/>
  <c r="K37" i="4" l="1"/>
  <c r="G25" i="6"/>
  <c r="K41" i="4"/>
  <c r="H69" i="6"/>
  <c r="H60" i="6"/>
  <c r="H61" i="6"/>
  <c r="H59" i="6"/>
  <c r="H20" i="6"/>
  <c r="K26" i="4"/>
  <c r="G10" i="6" l="1"/>
  <c r="G9" i="6" s="1"/>
  <c r="K8" i="4"/>
  <c r="K9" i="4"/>
  <c r="K10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7" i="4"/>
  <c r="K34" i="4"/>
  <c r="K35" i="4"/>
  <c r="K36" i="4"/>
  <c r="K39" i="4"/>
  <c r="K40" i="4"/>
  <c r="C10" i="7" l="1"/>
  <c r="C13" i="7" s="1"/>
  <c r="H14" i="4" l="1"/>
  <c r="K14" i="4" l="1"/>
  <c r="K7" i="4" s="1"/>
  <c r="H7" i="4"/>
  <c r="H46" i="4" s="1"/>
  <c r="G20" i="6"/>
  <c r="K46" i="4" l="1"/>
  <c r="B10" i="7"/>
  <c r="G10" i="7" s="1"/>
  <c r="B13" i="7" l="1"/>
  <c r="G13" i="7" s="1"/>
</calcChain>
</file>

<file path=xl/sharedStrings.xml><?xml version="1.0" encoding="utf-8"?>
<sst xmlns="http://schemas.openxmlformats.org/spreadsheetml/2006/main" count="644" uniqueCount="270">
  <si>
    <t>№ з/п</t>
  </si>
  <si>
    <t>Завдання</t>
  </si>
  <si>
    <t>Зміст заходів</t>
  </si>
  <si>
    <t>Цільова група (жінки/чоловіки різних груп)</t>
  </si>
  <si>
    <t>Термін виконання</t>
  </si>
  <si>
    <t>Виконавець</t>
  </si>
  <si>
    <t>Джерела фінансування</t>
  </si>
  <si>
    <t>Обсяги фінансування, грн.</t>
  </si>
  <si>
    <t>Очікуваний результат</t>
  </si>
  <si>
    <t>Організація благоустрою населених пунктів громади</t>
  </si>
  <si>
    <t>Створення належних умов життєзабезпечення шляхом проведення робіт із благоустрою території населених пунктів громади</t>
  </si>
  <si>
    <t>Чоловіки – 8 613</t>
  </si>
  <si>
    <t>2023 – 2025 роки</t>
  </si>
  <si>
    <t>КП «Надія»</t>
  </si>
  <si>
    <t>Місцевий бюджет</t>
  </si>
  <si>
    <t>2023 рік</t>
  </si>
  <si>
    <t>2024 рік</t>
  </si>
  <si>
    <t>2025 рік</t>
  </si>
  <si>
    <t>Всього</t>
  </si>
  <si>
    <t>Забезпечення населення житлово – комунальними послугами належних рівня та якості відповідно до національних стандартів</t>
  </si>
  <si>
    <t>Дотримання економічних, правових та організаційних засад оплати праці працівників, спрямованих на забезпечення відтворювальної і стимулюючої функцій заробітної плати</t>
  </si>
  <si>
    <t xml:space="preserve">Оплата праці з нарахуваннями </t>
  </si>
  <si>
    <t>Придбання господарських товарів</t>
  </si>
  <si>
    <t>Придбання інструментів</t>
  </si>
  <si>
    <t>Придбання солі та піску для посипання доріг</t>
  </si>
  <si>
    <t>Придбання санітарно – гігієнічних товарів (перчатки)</t>
  </si>
  <si>
    <t>Придбання поліетиленової продукції для пакування відходів (сміттєві пакети)</t>
  </si>
  <si>
    <t>Придбання пально – мастильних матеріалів</t>
  </si>
  <si>
    <t>Придбання гербіцидів проти росту отруйних трав'янистих рослин «амброзія»</t>
  </si>
  <si>
    <t>Послуги із благоустрою населених пунктів, а саме прокат підіймального крану із оператором</t>
  </si>
  <si>
    <t>Послуги з прибирання, очищення автомобільних доріг, пішохідних доріжок від снігу та посипання піщано – сольовою сумішшю</t>
  </si>
  <si>
    <t>Оплата послуг з поточного ремонту, технічного обслуговування та утримання в належному стані мереж електропостачання (в тому числі мереж електропостачання КНС)</t>
  </si>
  <si>
    <t>Забезпечення безоплатної видачі спеціального одягу, спеціального взуття та інших засобів індивідуального захисту працівникам житлово - комунального господарства</t>
  </si>
  <si>
    <t>Придбання спецодягу</t>
  </si>
  <si>
    <t>Створення належних умов життєзабезпечення шляхом проведення робіт із благоустрою та аварійно – ремонтних робіт території населених пунктів громади</t>
  </si>
  <si>
    <t>Придбання запчастин та матеріалів для ремонту автомобільного транспорту</t>
  </si>
  <si>
    <t>(в тому числі придбання Ківша Екскаватора (30 см) – навантажувача ELEX-81FA</t>
  </si>
  <si>
    <t>Забезпечення населення житлово - комунальними послугами належних рівня та якості відповідно до національних стандартів</t>
  </si>
  <si>
    <t>Послуги з вивезення будівельного сміття, в разі утворення внаслідок збройної агресії російської федерації шляхом пошкодження/знищення об’єктів нерухомого майна на території Фонтанської сільської ради</t>
  </si>
  <si>
    <t>Прийняття рішення сільською радою з подальшою виплатою  суб’єкту господарювання різниці в тарифах на послугу та економічно обґрунтованими витратами за рахунок коштів місцевого бюджету</t>
  </si>
  <si>
    <t>Посилення захисту прав дитини на належне утримання шляхом вдосконалення порядку примусового стягнення заборгованості зі сплати аліментів</t>
  </si>
  <si>
    <t>Організація та проведення громадських робіт</t>
  </si>
  <si>
    <t>Забезпечення захисту прав дитини на належне утримання шляхом вдосконалення порядку примусового стягнення заборгованості зі сплати аліментів</t>
  </si>
  <si>
    <t>Забезпечення діяльності водопровідно – каналізаційного господарства</t>
  </si>
  <si>
    <t xml:space="preserve">Видатки з благоустрою населених пунктів (засоби комерційного обліку води) </t>
  </si>
  <si>
    <t>Послуги з стерилізації, вакцинації, вилову та перевезення безпритульних тварин</t>
  </si>
  <si>
    <t>Придбання паливної деревини (дрова)</t>
  </si>
  <si>
    <t>-</t>
  </si>
  <si>
    <t>№</t>
  </si>
  <si>
    <t>Назва показника</t>
  </si>
  <si>
    <t>І етап виконання програми</t>
  </si>
  <si>
    <t>II етап</t>
  </si>
  <si>
    <t>(20_- 20_ роки)</t>
  </si>
  <si>
    <t>III етап</t>
  </si>
  <si>
    <t>І. Показники затрат</t>
  </si>
  <si>
    <t>Обсяг видатків на фінансування комунальних підприємств, що ведуть діяльність у сфері благоустрою</t>
  </si>
  <si>
    <t>грн.</t>
  </si>
  <si>
    <t>Жінки – 11 600</t>
  </si>
  <si>
    <t xml:space="preserve">Обсяг видатків на обслуговування мереж вуличного освітлення, що передані в обслуговування </t>
  </si>
  <si>
    <t>Обсяг видатків для забезпечення розчистки шляхопроводів</t>
  </si>
  <si>
    <t>Обсяг видатків на придбання спецодягу</t>
  </si>
  <si>
    <t>Обсяг видатків на послуги з вивезення будівельного сміття, в разі утворення внаслідок збройної агресії російської федерації шляхом пошкодження майна</t>
  </si>
  <si>
    <t>грн</t>
  </si>
  <si>
    <t xml:space="preserve">Обсяг видатків на послуги з очищення каналізаційного колектора </t>
  </si>
  <si>
    <t>Обсяг видатків на відшкодування різниці між розміром тарифу на послугу вивезення ТПВ та розміром економічно обґрунтованих витрат, а саме:</t>
  </si>
  <si>
    <t>приватних домогосподарств</t>
  </si>
  <si>
    <t>багатоповерхівок</t>
  </si>
  <si>
    <t>Обсяг витрат на забезпечення організації та проведення громадських робіт</t>
  </si>
  <si>
    <t>Обсяг видатків на придбання пластикових контейнерів для збору та тимчасового зберігання твердих побутових відходів</t>
  </si>
  <si>
    <t>Кількість мешканок та мешканці громади, що користуються послугами з благоустрою</t>
  </si>
  <si>
    <t>осіб</t>
  </si>
  <si>
    <t>II.  Показники продукту</t>
  </si>
  <si>
    <t>Кількість об’єктів благоустрою</t>
  </si>
  <si>
    <t>шт</t>
  </si>
  <si>
    <t>Діти до 15 років – 4034</t>
  </si>
  <si>
    <t>Протяжність мереж вуличного освітлення</t>
  </si>
  <si>
    <t>км.</t>
  </si>
  <si>
    <t>Протяжність доріг та шляхопроводів, що призначені для розчистки</t>
  </si>
  <si>
    <t>Кількість осіб, які будуть забезпечені спецодягом</t>
  </si>
  <si>
    <t>чол.</t>
  </si>
  <si>
    <t>Об’єм вивозу будівельного сміття</t>
  </si>
  <si>
    <t>м3</t>
  </si>
  <si>
    <t>Кількість безпритульних тварин</t>
  </si>
  <si>
    <t>Кількість м3 дров</t>
  </si>
  <si>
    <t>м.куб</t>
  </si>
  <si>
    <t xml:space="preserve">Об’єм вивезення твердих побутових відходів з приватних домогосподарств  </t>
  </si>
  <si>
    <t>м. куб.</t>
  </si>
  <si>
    <t xml:space="preserve">Об’єм вивезення твердих побутових відходів з багатоквартирних будинків  </t>
  </si>
  <si>
    <t>м. куб</t>
  </si>
  <si>
    <t>Кількість годин, зайнятих на суспільно корисних роботах</t>
  </si>
  <si>
    <t>годин</t>
  </si>
  <si>
    <t>Кількість засобів комерційного обліку води</t>
  </si>
  <si>
    <t>шт.</t>
  </si>
  <si>
    <t>Кількість пластикових контейнерів для збору та тимчасового зберігання твердих побутових відходів ємністю 240 л.</t>
  </si>
  <si>
    <t>Кількість пластикових контейнерів для збору та тимчасового зберігання твердих побутових відходів ємністю 120 л.</t>
  </si>
  <si>
    <t>Протяжність мереж водовідведення, які ремонтуються</t>
  </si>
  <si>
    <t>м</t>
  </si>
  <si>
    <t>III. Показники ефективності</t>
  </si>
  <si>
    <t>Середні витрати на організацію благоустрою 1 об’єкту</t>
  </si>
  <si>
    <t>Середні витрати на 1 км вуличного освітлення</t>
  </si>
  <si>
    <t>Середні витрати на 1 км. доріг та шляхопроводів</t>
  </si>
  <si>
    <t>Середні витрати на 1 особу, забезпечену спецодягом</t>
  </si>
  <si>
    <t>Середні витрати на вивіз 1м3 сміття</t>
  </si>
  <si>
    <t>Середні витрати на очистку одного колектора</t>
  </si>
  <si>
    <t>Середні витрати на одну безпритульну тварину</t>
  </si>
  <si>
    <t>Средні витрати на 1 м3 паливних дров</t>
  </si>
  <si>
    <t>Середні витрати на відшкодування різниці між розміром тарифу на послугу вивезення ТПВ та розміром економічно обґрунтованих витрат на 1 м. куб приватних домогосподарств</t>
  </si>
  <si>
    <t>Середні витрати на одну годину суспільно корисних робіт</t>
  </si>
  <si>
    <t>Середні витрати на забезпечення одного абонента пластиковим контейнером для збору та тимчасового зберігання твердих побутових відходів ємністю 240 л.</t>
  </si>
  <si>
    <t>Середні витрати на забезпечення одного абонента пластиковим контейнером для збору та тимчасового зберігання твердих побутових відходів ємністю 120 л.</t>
  </si>
  <si>
    <t>Середні витрати на поточний ремонт 1 м. мереж водовідведення</t>
  </si>
  <si>
    <t>Кількість мешканок та мешканців громади, що користуються послугами з благоустрою</t>
  </si>
  <si>
    <t>IV Показники якості</t>
  </si>
  <si>
    <t>Відсоток охоплення послугами існуючих об’єктів з благоустрою</t>
  </si>
  <si>
    <t>%</t>
  </si>
  <si>
    <t>Відсоток мереж вуличного освітлення, що підлягають обслуговуванню</t>
  </si>
  <si>
    <t>Відсоток протяжності доріг та шляхопроводів, що підлягають очищенню</t>
  </si>
  <si>
    <t>Відсоток забезпеченості працівників підприємства спецодягом</t>
  </si>
  <si>
    <t>Відсоток забезпеченості вивозу будівельного сміття</t>
  </si>
  <si>
    <t>Відсоток виконання очистки каналізаційного колектора</t>
  </si>
  <si>
    <t>Відсоток регулювання популяції безпритульних тварин</t>
  </si>
  <si>
    <t>Відсоток забезпеченості дровами</t>
  </si>
  <si>
    <t>Відсоток потреби у відшкодуванні різниці між розміром тарифу на послугу вивезення ТПВ та розміром економічно обґрунтованих витрат на її надання</t>
  </si>
  <si>
    <t>Відсоток виплат за суспільно корисні роботи</t>
  </si>
  <si>
    <t>Відсоток забезпечення мешканців територіальної громади пластиковими контейнерами для збору та тимчасового зберігання твердих побутових відходів</t>
  </si>
  <si>
    <t>Відсоток виконання поточного ремонту мереж водовідведення</t>
  </si>
  <si>
    <t>Відсоток мешканців та мешканок, що користуються послугами з  благоустрою</t>
  </si>
  <si>
    <t>Обсяг коштів, що</t>
  </si>
  <si>
    <t>пропонується залучити на</t>
  </si>
  <si>
    <t>виконання Програми</t>
  </si>
  <si>
    <t>Етапи виконання програми</t>
  </si>
  <si>
    <t>витрат на</t>
  </si>
  <si>
    <t>виконання</t>
  </si>
  <si>
    <t>Програми</t>
  </si>
  <si>
    <t>І</t>
  </si>
  <si>
    <t>II</t>
  </si>
  <si>
    <t>III</t>
  </si>
  <si>
    <t>20 __-  20 __</t>
  </si>
  <si>
    <t>роки</t>
  </si>
  <si>
    <t>20 __- 20 __</t>
  </si>
  <si>
    <t>Обсяг ресурсів, всього,</t>
  </si>
  <si>
    <t>у тому числі:</t>
  </si>
  <si>
    <t>державний бюджет</t>
  </si>
  <si>
    <t>сільський бюджет</t>
  </si>
  <si>
    <r>
      <t>Додаток № 3 до Програми</t>
    </r>
    <r>
      <rPr>
        <sz val="14"/>
        <color rgb="FF000000"/>
        <rFont val="Times New Roman"/>
        <family val="1"/>
        <charset val="204"/>
      </rPr>
      <t xml:space="preserve"> </t>
    </r>
  </si>
  <si>
    <t xml:space="preserve">Ресурсне забезпечення Програми </t>
  </si>
  <si>
    <t>кошти небюджетних джерел</t>
  </si>
  <si>
    <t>1.1.</t>
  </si>
  <si>
    <t>1.2.</t>
  </si>
  <si>
    <t>1.3.</t>
  </si>
  <si>
    <t>1.4.</t>
  </si>
  <si>
    <t>1.5.</t>
  </si>
  <si>
    <t>1.6.</t>
  </si>
  <si>
    <t>1.7.</t>
  </si>
  <si>
    <t>1.8.</t>
  </si>
  <si>
    <t>2.1.</t>
  </si>
  <si>
    <t>2.2.</t>
  </si>
  <si>
    <t>5.1.</t>
  </si>
  <si>
    <t>5.2.</t>
  </si>
  <si>
    <t>Мешканці громади, споживачі послуг (жінки/чоловіки різних груп)  Жінки – 11 600   Чоловіки – 8 613  Діти до 15 років - 4034</t>
  </si>
  <si>
    <t>Працівники підприємства (жінки/чоловіки різних груп)            Жінки – 24           Чоловіки – 40</t>
  </si>
  <si>
    <t>Мешканці громади, споживачі послуг (жінки/чоловіки різних груп)                       Жінки – 11 600                         Чоловіки – 8 613                           Діти до 15 років - 4034</t>
  </si>
  <si>
    <t>Придбання пластикових контейнерів для збору та тимчасового зберігання твердих побутових відходів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</si>
  <si>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(надання).Забезпечення збору та вивезення сміття і відходів</t>
  </si>
  <si>
    <t>Суб’єкт господарювання (жінки/чоловіки різних груп)Жінки – 24Чоловіки – 40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</si>
  <si>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</si>
  <si>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</si>
  <si>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</si>
  <si>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</si>
  <si>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</si>
  <si>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</si>
  <si>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</si>
  <si>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</si>
  <si>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</si>
  <si>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Працівники підприємства (жінки/чоловіки різних груп) Жінки – 24 Чоловіки – 40</t>
  </si>
  <si>
    <t xml:space="preserve">                                                                                                                                                                                                                        </t>
  </si>
  <si>
    <t xml:space="preserve"> Додаток № 1 до Програми </t>
  </si>
  <si>
    <t>Додаток № 2 до Програми</t>
  </si>
  <si>
    <t>Показники результативності Програми</t>
  </si>
  <si>
    <r>
      <t xml:space="preserve"> </t>
    </r>
    <r>
      <rPr>
        <b/>
        <sz val="14"/>
        <color theme="1"/>
        <rFont val="Times New Roman"/>
        <family val="1"/>
        <charset val="204"/>
      </rPr>
      <t>НАПРЯМИ ДІЯЛЬНОСТІ І ЗАХОДИ РЕАЛІЗАЦІЇЇ ПРОГРАМИ</t>
    </r>
  </si>
  <si>
    <t>Послуги з очистки каналізаційного колектора та встановлення плит перекриття на каналізаційному колекторі   на  КНС с.Олександрівка вул. Центральна 6а  Одеського району Одеської області</t>
  </si>
  <si>
    <t>Обсяг видатків на послуги з стерилізації, вакцинації, вилову та перевезення безпритульних тварин</t>
  </si>
  <si>
    <t>Обсяг видатків на придбання паливної деревини (дрова)</t>
  </si>
  <si>
    <t>Обсяг видатків на оплату послуг з поточного ремонту, технічного обслуговування та утримання в належному стані внутрішніх та зовнішніх мереж водовідведення</t>
  </si>
  <si>
    <t>Кількість каналізаційних колекторів</t>
  </si>
  <si>
    <t>Середні витрати на придбання матеріалів (засобів комерційного обліку води)</t>
  </si>
  <si>
    <r>
      <t xml:space="preserve">Відсоток забезпеченості </t>
    </r>
    <r>
      <rPr>
        <sz val="14"/>
        <color theme="1"/>
        <rFont val="Times New Roman"/>
        <family val="1"/>
        <charset val="204"/>
      </rPr>
      <t>матеріалами (засобами комерційного обліку води)</t>
    </r>
  </si>
  <si>
    <t>Середні витрати на відшкодування різниці між розміром тарифу на послугу вивезення ТПВ та розміром економічно обґрунтованих витрат на 1 м. куб багатоповерхівок</t>
  </si>
  <si>
    <t>24247       Жінки – 11 600      Чоловіки – 8 613     Діти до 15 років – 4034</t>
  </si>
  <si>
    <t>Одиниця виміру</t>
  </si>
  <si>
    <t>Вихідні дані на початок дії програми</t>
  </si>
  <si>
    <t>Обсяг видатків на утримання в належному стані зовнішних мереж водовідведення: Реконструкція мережі водовідведення з облаштуванням вузла обліку, за адресою Одеська область, Одеський район, с.Фонтанка Миколаївька дорога/вул. п-ка Гуляєва ( в т.ч. виготовлення проектно-кошторисної документації та технічний нагляд)</t>
  </si>
  <si>
    <t>Кількість вузлів обліку</t>
  </si>
  <si>
    <t>Середні витрати на реконструкцію мережі водовідведення з блашуванням вузла  обліку</t>
  </si>
  <si>
    <t>Утримання в належному стані зовнішних мереж водовідведення: Капітальний ремонт мережі водовідведення з облаштуванням вузла обліку, за адресою Одеська область, Одеський район, с.Фонтанка Миколаївька дорога/вул. п-ка Гуляєва ( в т.ч. виготовлення проектно-кошторисної документації та технічний нагляд)</t>
  </si>
  <si>
    <t>1.18.</t>
  </si>
  <si>
    <t>Послуги із благоустрою населених пунктів, а саме догляд за рослинами, підживлення , підстригання та інш.</t>
  </si>
  <si>
    <t>1.19.</t>
  </si>
  <si>
    <t>Придбання матеріалів( металоконструкцій, фарби, грунтовки та інш) для виготовлення дошки пошани загиблим героям</t>
  </si>
  <si>
    <t>Обсяг видатків на послуги із благоустрою населених пунктів, а саме догляд за рослинами, підживлення , підстригання та інш.</t>
  </si>
  <si>
    <t>Поточний ремонт водопроводу на вул. Літейна  в с. Олександрівка Одеського району Одеської області» (в т.ч. виготовлення кошторисної документації  та послуги з технічного нагляду) </t>
  </si>
  <si>
    <t>Обсяг видатків на утримання в належному стані зовнішних мереж водопостачанняя</t>
  </si>
  <si>
    <t>Відсоток виконання поточного ремонту мереж водопостачання</t>
  </si>
  <si>
    <t>Кількість об'єктів,яким надаються послуги з благоустрою</t>
  </si>
  <si>
    <t>Середні витрати на 1 послугу з благоусторю</t>
  </si>
  <si>
    <t>Відсоток забезпеченості послугами благоустрою</t>
  </si>
  <si>
    <t>Середні витрати на поточний ремонт 1 об'єкта мережі водопостачання</t>
  </si>
  <si>
    <t>Утримання в належному стані мереж водовідведення: Поточний ремонт мережі каналізації по вул. Центральна вздовж будинків, 26,20,21,55 ,13 с. Фонтанка Одеського району Одеської області </t>
  </si>
  <si>
    <t>Забезпечення  належних умов оплати праці працівників комунального підприємства</t>
  </si>
  <si>
    <t>Забезпечення працівників підприємства належними умовами праці відповідно до вимог чинного законодавства з охорони праці</t>
  </si>
  <si>
    <t>Створення комфортних умов для населення</t>
  </si>
  <si>
    <t>Матеріальне та технічне забезпечення для виконання робіт з благоустрою</t>
  </si>
  <si>
    <t>Забезпечення населення безпечними умовами проживання</t>
  </si>
  <si>
    <t>Забезпечення населення безпечними та комфортними умовами проживання</t>
  </si>
  <si>
    <t>Забезпечення належних умов життєзабезпечення шляхом проведення робіт із благоустрою території населених пунктів громади</t>
  </si>
  <si>
    <t>Підтримка духовних цінностей, підняття патриотизму і національної самосвідомості мешканців громади</t>
  </si>
  <si>
    <t>5.3.</t>
  </si>
  <si>
    <t xml:space="preserve">Утримання в належному стані зовнішних та внутрішніх мереж водовідведення </t>
  </si>
  <si>
    <t>5.4.</t>
  </si>
  <si>
    <t>6.</t>
  </si>
  <si>
    <t>1.20.</t>
  </si>
  <si>
    <t>2024 – 2025 роки</t>
  </si>
  <si>
    <t>Послуги з проведення аудиту та експертизи системи управління охороною прці та безпеки підприємства</t>
  </si>
  <si>
    <t>Працівники підприємства (жінки/чоловіки різних груп)            Жінки – 24           Чоловіки – 50</t>
  </si>
  <si>
    <t>1.21.</t>
  </si>
  <si>
    <t>Працівники підприємства (жінки/чоловіки різних груп)            Жінки – 24           Чоловіки – 49</t>
  </si>
  <si>
    <t>5.5.</t>
  </si>
  <si>
    <t>Придбання матеріалів для ремонту водопровідних мереж</t>
  </si>
  <si>
    <t>Придбання засобів захисту відповідно до норм з охорони праці.</t>
  </si>
  <si>
    <t>Обсяг видатків на придбання матеріалів (засобів комерційного обліку води)</t>
  </si>
  <si>
    <t>Обсяг видатків на забезпечення діяльності водопровідно – каналізаційного господарства</t>
  </si>
  <si>
    <t>Обсяг видатків на організацію заходів з благоустрою населених пунктів громади</t>
  </si>
  <si>
    <t>4.1.</t>
  </si>
  <si>
    <t>4.2.</t>
  </si>
  <si>
    <t xml:space="preserve">Середні витрати на придбання матеріалів </t>
  </si>
  <si>
    <t>Відсоток виконання капітального ремонту мереж водовідведення</t>
  </si>
  <si>
    <r>
      <t xml:space="preserve">Відсоток забезпеченості </t>
    </r>
    <r>
      <rPr>
        <sz val="14"/>
        <color theme="1"/>
        <rFont val="Times New Roman"/>
        <family val="1"/>
        <charset val="204"/>
      </rPr>
      <t xml:space="preserve">матеріалами </t>
    </r>
  </si>
  <si>
    <t>Кількість придбаних матеріалів</t>
  </si>
  <si>
    <t>5.6.</t>
  </si>
  <si>
    <t>куб.м</t>
  </si>
  <si>
    <t>Об'єм наданих послуг куб.м.</t>
  </si>
  <si>
    <t>Середні витрани на 1 м.куб.</t>
  </si>
  <si>
    <t>Обсяг видатків на послуги з водопостачання та водовідведення</t>
  </si>
  <si>
    <t>Послуги з водопостачання та водовідведення (у т.ч. ІТНВПВ)</t>
  </si>
  <si>
    <t>1.22.</t>
  </si>
  <si>
    <t xml:space="preserve">Створення належних та безпечних умов праці  </t>
  </si>
  <si>
    <t>Придбання засобів заспокоєння руху та дорожні знаки</t>
  </si>
  <si>
    <t>Обсяг видатків на придбання засобів заспокоєння руху та дорожні знаки</t>
  </si>
  <si>
    <t>Кількість засобів заспокоєння руху та дорожніх знаків</t>
  </si>
  <si>
    <t>Середні витрати на один засіб, знак</t>
  </si>
  <si>
    <t>Відсоток встановлення засобів заспокоєння руху та дорожних знаків</t>
  </si>
  <si>
    <t>5.7.</t>
  </si>
  <si>
    <t>Кількість об'єктів, які ремонтуються</t>
  </si>
  <si>
    <t>1.23.</t>
  </si>
  <si>
    <t>Поточний ремонт водопроводу на вул. Олександрівська (від ТОВ «Медок до будинку №14)  в с. Олександрівка Одеського району Одеської області» (в т.ч. послуги з технічного нагляду)</t>
  </si>
  <si>
    <t>1.24.</t>
  </si>
  <si>
    <t>Послуги з благоустрою (вивезення та утилізація стихійних сміттєзвалищ)</t>
  </si>
  <si>
    <t>7.</t>
  </si>
  <si>
    <t>Створення належних умов для функціонування підприємства</t>
  </si>
  <si>
    <t>Придбання спеціалізованої техніки (автомобіль)</t>
  </si>
  <si>
    <t>Обсіг видатків на придбання спеціалізованої техніки (автомобіль)</t>
  </si>
  <si>
    <t>Кількість спеціалізованої техніки</t>
  </si>
  <si>
    <t>Сердні витрати на 1 спеціалізовану техніку</t>
  </si>
  <si>
    <t>Відсоток забезпеченості спеціалізованою технікою</t>
  </si>
  <si>
    <t>1.25.</t>
  </si>
  <si>
    <t>Відрядження</t>
  </si>
  <si>
    <t>Сільський голова</t>
  </si>
  <si>
    <t>Наталія КРУПИЦЯ</t>
  </si>
  <si>
    <t>Покращення матеріально-технічної бази підприємства</t>
  </si>
  <si>
    <t>Послуги з благоустрою (вивезення та утилізація велико-габаритних відходів)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</si>
</sst>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16" fontId="3" fillId="2" borderId="1" xfId="0" applyNumberFormat="1" applyFont="1" applyFill="1" applyBorder="1" applyAlignment="1">
      <alignment horizontal="justify" vertical="center" wrapText="1"/>
    </xf>
    <xf numFmtId="16" fontId="4" fillId="2" borderId="1" xfId="0" applyNumberFormat="1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2" borderId="5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5" fillId="3" borderId="0" xfId="0" applyFont="1" applyFill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justify" vertical="center" wrapText="1"/>
    </xf>
    <xf numFmtId="0" fontId="4" fillId="0" borderId="2" xfId="0" applyFont="1" applyBorder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165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view="pageBreakPreview" topLeftCell="C8" zoomScale="77" zoomScaleNormal="100" zoomScaleSheetLayoutView="77" workbookViewId="0">
      <selection activeCell="N7" sqref="N7"/>
    </sheetView>
  </sheetViews>
  <sheetFormatPr defaultRowHeight="18.75" x14ac:dyDescent="0.3"/>
  <cols>
    <col min="1" max="1" width="7" style="1" customWidth="1"/>
    <col min="2" max="2" width="30.140625" style="1" customWidth="1"/>
    <col min="3" max="3" width="31.42578125" style="67" customWidth="1"/>
    <col min="4" max="4" width="27.7109375" style="1" customWidth="1"/>
    <col min="5" max="5" width="9.140625" style="1"/>
    <col min="6" max="6" width="12.42578125" style="1" customWidth="1"/>
    <col min="7" max="7" width="12" style="1" customWidth="1"/>
    <col min="8" max="8" width="16.5703125" style="1" customWidth="1"/>
    <col min="9" max="9" width="17.42578125" style="1" customWidth="1"/>
    <col min="10" max="10" width="9.140625" style="1"/>
    <col min="11" max="11" width="15.85546875" style="1" customWidth="1"/>
    <col min="12" max="12" width="27.7109375" style="1" customWidth="1"/>
    <col min="13" max="13" width="12.7109375" style="1" bestFit="1" customWidth="1"/>
    <col min="14" max="14" width="12.42578125" style="1" customWidth="1"/>
    <col min="15" max="15" width="11.28515625" style="1" bestFit="1" customWidth="1"/>
    <col min="16" max="16384" width="9.140625" style="1"/>
  </cols>
  <sheetData>
    <row r="1" spans="1:15" s="3" customFormat="1" x14ac:dyDescent="0.3">
      <c r="C1" s="66" t="s">
        <v>175</v>
      </c>
      <c r="F1" s="4"/>
      <c r="I1" s="3" t="s">
        <v>176</v>
      </c>
    </row>
    <row r="2" spans="1:15" s="3" customFormat="1" x14ac:dyDescent="0.3">
      <c r="C2" s="66"/>
      <c r="F2" s="4"/>
    </row>
    <row r="3" spans="1:15" x14ac:dyDescent="0.3">
      <c r="C3" s="141" t="s">
        <v>179</v>
      </c>
      <c r="D3" s="141"/>
      <c r="E3" s="141"/>
      <c r="F3" s="141"/>
      <c r="G3" s="141"/>
      <c r="H3" s="141"/>
      <c r="I3" s="141"/>
      <c r="J3" s="141"/>
      <c r="K3" s="141"/>
    </row>
    <row r="4" spans="1:15" x14ac:dyDescent="0.3">
      <c r="C4" s="66"/>
      <c r="D4" s="2"/>
      <c r="E4" s="2"/>
      <c r="F4" s="2"/>
      <c r="G4" s="2"/>
      <c r="H4" s="2"/>
      <c r="I4" s="2"/>
      <c r="J4" s="2"/>
      <c r="K4" s="2"/>
    </row>
    <row r="5" spans="1:15" ht="48" customHeight="1" x14ac:dyDescent="0.3">
      <c r="A5" s="143" t="s">
        <v>0</v>
      </c>
      <c r="B5" s="143" t="s">
        <v>1</v>
      </c>
      <c r="C5" s="143" t="s">
        <v>2</v>
      </c>
      <c r="D5" s="143" t="s">
        <v>3</v>
      </c>
      <c r="E5" s="143" t="s">
        <v>4</v>
      </c>
      <c r="F5" s="143" t="s">
        <v>5</v>
      </c>
      <c r="G5" s="143" t="s">
        <v>6</v>
      </c>
      <c r="H5" s="143" t="s">
        <v>7</v>
      </c>
      <c r="I5" s="143"/>
      <c r="J5" s="143"/>
      <c r="K5" s="143"/>
      <c r="L5" s="143" t="s">
        <v>8</v>
      </c>
    </row>
    <row r="6" spans="1:15" ht="41.25" customHeight="1" x14ac:dyDescent="0.3">
      <c r="A6" s="143"/>
      <c r="B6" s="143"/>
      <c r="C6" s="143"/>
      <c r="D6" s="143"/>
      <c r="E6" s="143"/>
      <c r="F6" s="143"/>
      <c r="G6" s="143"/>
      <c r="H6" s="33" t="s">
        <v>15</v>
      </c>
      <c r="I6" s="33" t="s">
        <v>16</v>
      </c>
      <c r="J6" s="33" t="s">
        <v>17</v>
      </c>
      <c r="K6" s="33" t="s">
        <v>18</v>
      </c>
      <c r="L6" s="143"/>
    </row>
    <row r="7" spans="1:15" ht="192.75" customHeight="1" x14ac:dyDescent="0.3">
      <c r="A7" s="33">
        <v>1</v>
      </c>
      <c r="B7" s="34" t="s">
        <v>9</v>
      </c>
      <c r="C7" s="34" t="s">
        <v>10</v>
      </c>
      <c r="D7" s="34" t="s">
        <v>159</v>
      </c>
      <c r="E7" s="33" t="s">
        <v>12</v>
      </c>
      <c r="F7" s="33" t="s">
        <v>13</v>
      </c>
      <c r="G7" s="33" t="s">
        <v>14</v>
      </c>
      <c r="H7" s="35">
        <f>H8+H9+H10+H11+H12+H13+H14+H15+H16+H17+H18+H19+H20+H21+H22+H23+H24+H25+H27+H26+H29</f>
        <v>18166598</v>
      </c>
      <c r="I7" s="35">
        <f>I8+I9+I10+I11+I12+I13+I14+I15+I16+I17+I18+I19+I20+I21+I22+I23+I24+I25+I27+I26+I29+I28+I30+I31+I32+I33</f>
        <v>19890045</v>
      </c>
      <c r="J7" s="35"/>
      <c r="K7" s="35">
        <f t="shared" ref="K7" si="0">K8+K9+K10+K11+K12+K13+K14+K15+K16+K17+K18+K19+K20+K21+K22+K23+K24+K25+K27+K26+K29+K28+K30+K31+K32+K33</f>
        <v>38056643</v>
      </c>
      <c r="L7" s="89" t="s">
        <v>214</v>
      </c>
      <c r="M7" s="1">
        <f>I8</f>
        <v>15613583</v>
      </c>
      <c r="N7" s="1">
        <f>I9+I12+I13+I14+I15+I19+I20+I28+I30</f>
        <v>1767212</v>
      </c>
      <c r="O7" s="1">
        <f>I16+I17+I18+I27+I29+I31+I32</f>
        <v>2359250</v>
      </c>
    </row>
    <row r="8" spans="1:15" ht="200.25" customHeight="1" x14ac:dyDescent="0.3">
      <c r="A8" s="37" t="s">
        <v>147</v>
      </c>
      <c r="B8" s="38" t="s">
        <v>20</v>
      </c>
      <c r="C8" s="56" t="s">
        <v>21</v>
      </c>
      <c r="D8" s="38" t="s">
        <v>174</v>
      </c>
      <c r="E8" s="39" t="s">
        <v>12</v>
      </c>
      <c r="F8" s="39" t="s">
        <v>13</v>
      </c>
      <c r="G8" s="39" t="s">
        <v>14</v>
      </c>
      <c r="H8" s="39">
        <v>13645378</v>
      </c>
      <c r="I8" s="39">
        <v>15613583</v>
      </c>
      <c r="J8" s="33"/>
      <c r="K8" s="35">
        <f t="shared" ref="K8:K40" si="1">H8+I8</f>
        <v>29258961</v>
      </c>
      <c r="L8" s="40" t="s">
        <v>208</v>
      </c>
    </row>
    <row r="9" spans="1:15" ht="168" customHeight="1" x14ac:dyDescent="0.3">
      <c r="A9" s="37" t="s">
        <v>148</v>
      </c>
      <c r="B9" s="38" t="s">
        <v>245</v>
      </c>
      <c r="C9" s="56" t="s">
        <v>22</v>
      </c>
      <c r="D9" s="38" t="s">
        <v>160</v>
      </c>
      <c r="E9" s="39" t="s">
        <v>12</v>
      </c>
      <c r="F9" s="39" t="s">
        <v>13</v>
      </c>
      <c r="G9" s="39" t="s">
        <v>14</v>
      </c>
      <c r="H9" s="39">
        <v>80000</v>
      </c>
      <c r="I9" s="39">
        <f>100000+80000</f>
        <v>180000</v>
      </c>
      <c r="J9" s="33"/>
      <c r="K9" s="35">
        <f t="shared" si="1"/>
        <v>260000</v>
      </c>
      <c r="L9" s="75" t="s">
        <v>211</v>
      </c>
    </row>
    <row r="10" spans="1:15" ht="156.75" customHeight="1" x14ac:dyDescent="0.3">
      <c r="A10" s="37" t="s">
        <v>149</v>
      </c>
      <c r="B10" s="104" t="s">
        <v>245</v>
      </c>
      <c r="C10" s="56" t="s">
        <v>23</v>
      </c>
      <c r="D10" s="38" t="s">
        <v>160</v>
      </c>
      <c r="E10" s="39" t="s">
        <v>12</v>
      </c>
      <c r="F10" s="39" t="s">
        <v>13</v>
      </c>
      <c r="G10" s="39" t="s">
        <v>14</v>
      </c>
      <c r="H10" s="39">
        <v>230000</v>
      </c>
      <c r="I10" s="39"/>
      <c r="J10" s="33"/>
      <c r="K10" s="35">
        <f t="shared" si="1"/>
        <v>230000</v>
      </c>
      <c r="L10" s="75" t="s">
        <v>211</v>
      </c>
    </row>
    <row r="11" spans="1:15" ht="173.25" customHeight="1" x14ac:dyDescent="0.3">
      <c r="A11" s="37" t="s">
        <v>150</v>
      </c>
      <c r="B11" s="38" t="s">
        <v>10</v>
      </c>
      <c r="C11" s="56" t="s">
        <v>24</v>
      </c>
      <c r="D11" s="38" t="s">
        <v>161</v>
      </c>
      <c r="E11" s="39" t="s">
        <v>12</v>
      </c>
      <c r="F11" s="39" t="s">
        <v>13</v>
      </c>
      <c r="G11" s="39" t="s">
        <v>14</v>
      </c>
      <c r="H11" s="39">
        <v>200000</v>
      </c>
      <c r="I11" s="39"/>
      <c r="J11" s="33"/>
      <c r="K11" s="35">
        <f t="shared" si="1"/>
        <v>200000</v>
      </c>
      <c r="L11" s="75" t="s">
        <v>212</v>
      </c>
    </row>
    <row r="12" spans="1:15" ht="165.75" customHeight="1" x14ac:dyDescent="0.3">
      <c r="A12" s="37" t="s">
        <v>151</v>
      </c>
      <c r="B12" s="104" t="s">
        <v>245</v>
      </c>
      <c r="C12" s="56" t="s">
        <v>25</v>
      </c>
      <c r="D12" s="38" t="s">
        <v>160</v>
      </c>
      <c r="E12" s="39" t="s">
        <v>12</v>
      </c>
      <c r="F12" s="39" t="s">
        <v>13</v>
      </c>
      <c r="G12" s="39" t="s">
        <v>14</v>
      </c>
      <c r="H12" s="39">
        <v>50000</v>
      </c>
      <c r="I12" s="39">
        <v>75000</v>
      </c>
      <c r="J12" s="33"/>
      <c r="K12" s="35">
        <f t="shared" si="1"/>
        <v>125000</v>
      </c>
      <c r="L12" s="75" t="s">
        <v>209</v>
      </c>
    </row>
    <row r="13" spans="1:15" ht="177" customHeight="1" x14ac:dyDescent="0.3">
      <c r="A13" s="37" t="s">
        <v>152</v>
      </c>
      <c r="B13" s="38" t="s">
        <v>10</v>
      </c>
      <c r="C13" s="56" t="s">
        <v>26</v>
      </c>
      <c r="D13" s="38" t="s">
        <v>160</v>
      </c>
      <c r="E13" s="39" t="s">
        <v>12</v>
      </c>
      <c r="F13" s="39" t="s">
        <v>13</v>
      </c>
      <c r="G13" s="39" t="s">
        <v>14</v>
      </c>
      <c r="H13" s="39">
        <v>49920</v>
      </c>
      <c r="I13" s="39">
        <v>75000</v>
      </c>
      <c r="J13" s="33"/>
      <c r="K13" s="35">
        <f t="shared" si="1"/>
        <v>124920</v>
      </c>
      <c r="L13" s="75" t="s">
        <v>209</v>
      </c>
    </row>
    <row r="14" spans="1:15" ht="164.25" customHeight="1" x14ac:dyDescent="0.3">
      <c r="A14" s="37" t="s">
        <v>153</v>
      </c>
      <c r="B14" s="38" t="s">
        <v>10</v>
      </c>
      <c r="C14" s="56" t="s">
        <v>27</v>
      </c>
      <c r="D14" s="38" t="s">
        <v>161</v>
      </c>
      <c r="E14" s="39" t="s">
        <v>12</v>
      </c>
      <c r="F14" s="39" t="s">
        <v>13</v>
      </c>
      <c r="G14" s="39" t="s">
        <v>14</v>
      </c>
      <c r="H14" s="39">
        <f>900000+196300</f>
        <v>1096300</v>
      </c>
      <c r="I14" s="39">
        <v>1025000</v>
      </c>
      <c r="J14" s="33"/>
      <c r="K14" s="35">
        <f t="shared" si="1"/>
        <v>2121300</v>
      </c>
      <c r="L14" s="75" t="s">
        <v>211</v>
      </c>
    </row>
    <row r="15" spans="1:15" ht="184.5" customHeight="1" x14ac:dyDescent="0.3">
      <c r="A15" s="37" t="s">
        <v>154</v>
      </c>
      <c r="B15" s="38" t="s">
        <v>10</v>
      </c>
      <c r="C15" s="56" t="s">
        <v>28</v>
      </c>
      <c r="D15" s="38" t="s">
        <v>161</v>
      </c>
      <c r="E15" s="39" t="s">
        <v>12</v>
      </c>
      <c r="F15" s="39" t="s">
        <v>13</v>
      </c>
      <c r="G15" s="39" t="s">
        <v>14</v>
      </c>
      <c r="H15" s="39">
        <v>50000</v>
      </c>
      <c r="I15" s="39">
        <f>80000-30000</f>
        <v>50000</v>
      </c>
      <c r="J15" s="33"/>
      <c r="K15" s="35">
        <f t="shared" si="1"/>
        <v>100000</v>
      </c>
      <c r="L15" s="75" t="s">
        <v>212</v>
      </c>
    </row>
    <row r="16" spans="1:15" ht="168.75" customHeight="1" x14ac:dyDescent="0.3">
      <c r="A16" s="37" t="s">
        <v>165</v>
      </c>
      <c r="B16" s="38" t="s">
        <v>10</v>
      </c>
      <c r="C16" s="56" t="s">
        <v>29</v>
      </c>
      <c r="D16" s="38" t="s">
        <v>161</v>
      </c>
      <c r="E16" s="39" t="s">
        <v>12</v>
      </c>
      <c r="F16" s="39" t="s">
        <v>13</v>
      </c>
      <c r="G16" s="39" t="s">
        <v>14</v>
      </c>
      <c r="H16" s="39">
        <v>50000</v>
      </c>
      <c r="I16" s="39">
        <v>100000</v>
      </c>
      <c r="J16" s="33"/>
      <c r="K16" s="35">
        <f t="shared" si="1"/>
        <v>150000</v>
      </c>
      <c r="L16" s="75" t="s">
        <v>212</v>
      </c>
    </row>
    <row r="17" spans="1:12" ht="178.5" customHeight="1" x14ac:dyDescent="0.3">
      <c r="A17" s="37" t="s">
        <v>166</v>
      </c>
      <c r="B17" s="38" t="s">
        <v>10</v>
      </c>
      <c r="C17" s="56" t="s">
        <v>30</v>
      </c>
      <c r="D17" s="38" t="s">
        <v>161</v>
      </c>
      <c r="E17" s="39" t="s">
        <v>12</v>
      </c>
      <c r="F17" s="39" t="s">
        <v>13</v>
      </c>
      <c r="G17" s="39" t="s">
        <v>14</v>
      </c>
      <c r="H17" s="39">
        <v>400000</v>
      </c>
      <c r="I17" s="39">
        <f>398500-200000</f>
        <v>198500</v>
      </c>
      <c r="J17" s="33"/>
      <c r="K17" s="35">
        <f t="shared" si="1"/>
        <v>598500</v>
      </c>
      <c r="L17" s="40" t="s">
        <v>212</v>
      </c>
    </row>
    <row r="18" spans="1:12" ht="221.25" customHeight="1" x14ac:dyDescent="0.3">
      <c r="A18" s="37" t="s">
        <v>167</v>
      </c>
      <c r="B18" s="38" t="s">
        <v>10</v>
      </c>
      <c r="C18" s="56" t="s">
        <v>31</v>
      </c>
      <c r="D18" s="38" t="s">
        <v>161</v>
      </c>
      <c r="E18" s="39" t="s">
        <v>12</v>
      </c>
      <c r="F18" s="39" t="s">
        <v>13</v>
      </c>
      <c r="G18" s="39" t="s">
        <v>14</v>
      </c>
      <c r="H18" s="39">
        <v>1000000</v>
      </c>
      <c r="I18" s="39">
        <f>800000-150000+100000+200000</f>
        <v>950000</v>
      </c>
      <c r="J18" s="33"/>
      <c r="K18" s="35">
        <f t="shared" si="1"/>
        <v>1950000</v>
      </c>
      <c r="L18" s="75" t="s">
        <v>213</v>
      </c>
    </row>
    <row r="19" spans="1:12" ht="185.25" customHeight="1" x14ac:dyDescent="0.3">
      <c r="A19" s="37" t="s">
        <v>168</v>
      </c>
      <c r="B19" s="38" t="s">
        <v>32</v>
      </c>
      <c r="C19" s="56" t="s">
        <v>33</v>
      </c>
      <c r="D19" s="38" t="s">
        <v>160</v>
      </c>
      <c r="E19" s="39" t="s">
        <v>12</v>
      </c>
      <c r="F19" s="39" t="s">
        <v>13</v>
      </c>
      <c r="G19" s="39" t="s">
        <v>14</v>
      </c>
      <c r="H19" s="39">
        <v>100000</v>
      </c>
      <c r="I19" s="39">
        <v>150000</v>
      </c>
      <c r="J19" s="33"/>
      <c r="K19" s="35">
        <f t="shared" si="1"/>
        <v>250000</v>
      </c>
      <c r="L19" s="75" t="s">
        <v>209</v>
      </c>
    </row>
    <row r="20" spans="1:12" ht="75" x14ac:dyDescent="0.3">
      <c r="A20" s="146" t="s">
        <v>169</v>
      </c>
      <c r="B20" s="144" t="s">
        <v>34</v>
      </c>
      <c r="C20" s="56" t="s">
        <v>35</v>
      </c>
      <c r="D20" s="142" t="s">
        <v>164</v>
      </c>
      <c r="E20" s="142" t="s">
        <v>12</v>
      </c>
      <c r="F20" s="142" t="s">
        <v>13</v>
      </c>
      <c r="G20" s="142" t="s">
        <v>14</v>
      </c>
      <c r="H20" s="39">
        <v>310000</v>
      </c>
      <c r="I20" s="119">
        <v>70000</v>
      </c>
      <c r="J20" s="143"/>
      <c r="K20" s="35">
        <f t="shared" si="1"/>
        <v>380000</v>
      </c>
      <c r="L20" s="145" t="s">
        <v>211</v>
      </c>
    </row>
    <row r="21" spans="1:12" ht="113.25" customHeight="1" x14ac:dyDescent="0.3">
      <c r="A21" s="146"/>
      <c r="B21" s="144"/>
      <c r="C21" s="56" t="s">
        <v>36</v>
      </c>
      <c r="D21" s="142"/>
      <c r="E21" s="142"/>
      <c r="F21" s="142"/>
      <c r="G21" s="142"/>
      <c r="H21" s="39">
        <v>20000</v>
      </c>
      <c r="I21" s="52"/>
      <c r="J21" s="143"/>
      <c r="K21" s="35">
        <f t="shared" si="1"/>
        <v>20000</v>
      </c>
      <c r="L21" s="145"/>
    </row>
    <row r="22" spans="1:12" ht="217.5" customHeight="1" x14ac:dyDescent="0.3">
      <c r="A22" s="41" t="s">
        <v>170</v>
      </c>
      <c r="B22" s="38" t="s">
        <v>34</v>
      </c>
      <c r="C22" s="56" t="s">
        <v>38</v>
      </c>
      <c r="D22" s="38" t="s">
        <v>161</v>
      </c>
      <c r="E22" s="39" t="s">
        <v>12</v>
      </c>
      <c r="F22" s="39" t="s">
        <v>13</v>
      </c>
      <c r="G22" s="39" t="s">
        <v>14</v>
      </c>
      <c r="H22" s="39">
        <v>199000</v>
      </c>
      <c r="I22" s="39"/>
      <c r="J22" s="33"/>
      <c r="K22" s="35">
        <f t="shared" si="1"/>
        <v>199000</v>
      </c>
      <c r="L22" s="75" t="s">
        <v>212</v>
      </c>
    </row>
    <row r="23" spans="1:12" ht="213.75" customHeight="1" x14ac:dyDescent="0.3">
      <c r="A23" s="41" t="s">
        <v>171</v>
      </c>
      <c r="B23" s="38" t="s">
        <v>34</v>
      </c>
      <c r="C23" s="56" t="s">
        <v>180</v>
      </c>
      <c r="D23" s="38" t="s">
        <v>161</v>
      </c>
      <c r="E23" s="39" t="s">
        <v>12</v>
      </c>
      <c r="F23" s="39" t="s">
        <v>13</v>
      </c>
      <c r="G23" s="39" t="s">
        <v>14</v>
      </c>
      <c r="H23" s="39">
        <v>489000</v>
      </c>
      <c r="I23" s="39"/>
      <c r="J23" s="33"/>
      <c r="K23" s="35">
        <f t="shared" si="1"/>
        <v>489000</v>
      </c>
      <c r="L23" s="40" t="s">
        <v>37</v>
      </c>
    </row>
    <row r="24" spans="1:12" ht="159" customHeight="1" x14ac:dyDescent="0.3">
      <c r="A24" s="41" t="s">
        <v>172</v>
      </c>
      <c r="B24" s="38" t="s">
        <v>10</v>
      </c>
      <c r="C24" s="56" t="s">
        <v>45</v>
      </c>
      <c r="D24" s="38" t="s">
        <v>161</v>
      </c>
      <c r="E24" s="39" t="s">
        <v>12</v>
      </c>
      <c r="F24" s="39" t="s">
        <v>13</v>
      </c>
      <c r="G24" s="39" t="s">
        <v>14</v>
      </c>
      <c r="H24" s="39">
        <v>48000</v>
      </c>
      <c r="I24" s="23">
        <v>100000</v>
      </c>
      <c r="J24" s="33"/>
      <c r="K24" s="35">
        <f t="shared" si="1"/>
        <v>148000</v>
      </c>
      <c r="L24" s="75" t="s">
        <v>212</v>
      </c>
    </row>
    <row r="25" spans="1:12" ht="171.75" customHeight="1" x14ac:dyDescent="0.3">
      <c r="A25" s="41" t="s">
        <v>173</v>
      </c>
      <c r="B25" s="38" t="s">
        <v>10</v>
      </c>
      <c r="C25" s="56" t="s">
        <v>46</v>
      </c>
      <c r="D25" s="38" t="s">
        <v>161</v>
      </c>
      <c r="E25" s="39" t="s">
        <v>12</v>
      </c>
      <c r="F25" s="39" t="s">
        <v>13</v>
      </c>
      <c r="G25" s="39" t="s">
        <v>14</v>
      </c>
      <c r="H25" s="39">
        <v>99000</v>
      </c>
      <c r="I25" s="39"/>
      <c r="J25" s="33"/>
      <c r="K25" s="35">
        <f t="shared" si="1"/>
        <v>99000</v>
      </c>
      <c r="L25" s="40" t="s">
        <v>19</v>
      </c>
    </row>
    <row r="26" spans="1:12" ht="193.5" customHeight="1" x14ac:dyDescent="0.3">
      <c r="A26" s="55" t="s">
        <v>195</v>
      </c>
      <c r="B26" s="56" t="s">
        <v>10</v>
      </c>
      <c r="C26" s="56" t="s">
        <v>198</v>
      </c>
      <c r="D26" s="56" t="s">
        <v>161</v>
      </c>
      <c r="E26" s="54" t="s">
        <v>12</v>
      </c>
      <c r="F26" s="54" t="s">
        <v>13</v>
      </c>
      <c r="G26" s="54" t="s">
        <v>14</v>
      </c>
      <c r="H26" s="54">
        <v>50000</v>
      </c>
      <c r="I26" s="54"/>
      <c r="J26" s="53"/>
      <c r="K26" s="54">
        <f t="shared" ref="K26" si="2">H26</f>
        <v>50000</v>
      </c>
      <c r="L26" s="88" t="s">
        <v>215</v>
      </c>
    </row>
    <row r="27" spans="1:12" ht="171.75" customHeight="1" x14ac:dyDescent="0.3">
      <c r="A27" s="51" t="s">
        <v>197</v>
      </c>
      <c r="B27" s="52" t="s">
        <v>10</v>
      </c>
      <c r="C27" s="56" t="s">
        <v>196</v>
      </c>
      <c r="D27" s="52" t="s">
        <v>161</v>
      </c>
      <c r="E27" s="48" t="s">
        <v>12</v>
      </c>
      <c r="F27" s="48" t="s">
        <v>13</v>
      </c>
      <c r="G27" s="48" t="s">
        <v>14</v>
      </c>
      <c r="H27" s="48"/>
      <c r="I27" s="48">
        <v>200000</v>
      </c>
      <c r="J27" s="49"/>
      <c r="K27" s="35">
        <f t="shared" si="1"/>
        <v>200000</v>
      </c>
      <c r="L27" s="50" t="s">
        <v>210</v>
      </c>
    </row>
    <row r="28" spans="1:12" ht="171.75" customHeight="1" x14ac:dyDescent="0.3">
      <c r="A28" s="77" t="s">
        <v>220</v>
      </c>
      <c r="B28" s="104" t="s">
        <v>245</v>
      </c>
      <c r="C28" s="138" t="s">
        <v>228</v>
      </c>
      <c r="D28" s="79" t="s">
        <v>225</v>
      </c>
      <c r="E28" s="78" t="s">
        <v>12</v>
      </c>
      <c r="F28" s="78" t="s">
        <v>13</v>
      </c>
      <c r="G28" s="78" t="s">
        <v>14</v>
      </c>
      <c r="H28" s="78"/>
      <c r="I28" s="78">
        <v>50000</v>
      </c>
      <c r="J28" s="76"/>
      <c r="K28" s="35">
        <f t="shared" si="1"/>
        <v>50000</v>
      </c>
      <c r="L28" s="75" t="s">
        <v>209</v>
      </c>
    </row>
    <row r="29" spans="1:12" ht="161.25" customHeight="1" x14ac:dyDescent="0.3">
      <c r="A29" s="77" t="s">
        <v>224</v>
      </c>
      <c r="B29" s="104" t="s">
        <v>245</v>
      </c>
      <c r="C29" s="79" t="s">
        <v>222</v>
      </c>
      <c r="D29" s="79" t="s">
        <v>223</v>
      </c>
      <c r="E29" s="78" t="s">
        <v>221</v>
      </c>
      <c r="F29" s="78" t="s">
        <v>13</v>
      </c>
      <c r="G29" s="78" t="s">
        <v>14</v>
      </c>
      <c r="H29" s="78"/>
      <c r="I29" s="78">
        <v>150000</v>
      </c>
      <c r="J29" s="76"/>
      <c r="K29" s="35">
        <f t="shared" si="1"/>
        <v>150000</v>
      </c>
      <c r="L29" s="75" t="s">
        <v>209</v>
      </c>
    </row>
    <row r="30" spans="1:12" ht="171.75" customHeight="1" x14ac:dyDescent="0.3">
      <c r="A30" s="105" t="s">
        <v>244</v>
      </c>
      <c r="B30" s="104" t="s">
        <v>10</v>
      </c>
      <c r="C30" s="109" t="s">
        <v>246</v>
      </c>
      <c r="D30" s="104" t="s">
        <v>161</v>
      </c>
      <c r="E30" s="102" t="s">
        <v>12</v>
      </c>
      <c r="F30" s="102" t="s">
        <v>13</v>
      </c>
      <c r="G30" s="102" t="s">
        <v>14</v>
      </c>
      <c r="H30" s="102"/>
      <c r="I30" s="102">
        <f>42212+50000</f>
        <v>92212</v>
      </c>
      <c r="J30" s="103"/>
      <c r="K30" s="35">
        <f t="shared" si="1"/>
        <v>92212</v>
      </c>
      <c r="L30" s="75" t="s">
        <v>212</v>
      </c>
    </row>
    <row r="31" spans="1:12" ht="156" customHeight="1" x14ac:dyDescent="0.3">
      <c r="A31" s="115" t="s">
        <v>253</v>
      </c>
      <c r="B31" s="117" t="s">
        <v>10</v>
      </c>
      <c r="C31" s="75" t="s">
        <v>269</v>
      </c>
      <c r="D31" s="117" t="s">
        <v>161</v>
      </c>
      <c r="E31" s="116" t="s">
        <v>221</v>
      </c>
      <c r="F31" s="116" t="s">
        <v>13</v>
      </c>
      <c r="G31" s="116" t="s">
        <v>14</v>
      </c>
      <c r="H31" s="116"/>
      <c r="I31" s="116">
        <f>60750+100000</f>
        <v>160750</v>
      </c>
      <c r="J31" s="114"/>
      <c r="K31" s="35">
        <f t="shared" si="1"/>
        <v>160750</v>
      </c>
      <c r="L31" s="75" t="s">
        <v>212</v>
      </c>
    </row>
    <row r="32" spans="1:12" ht="148.5" customHeight="1" x14ac:dyDescent="0.3">
      <c r="A32" s="123" t="s">
        <v>255</v>
      </c>
      <c r="B32" s="122" t="s">
        <v>10</v>
      </c>
      <c r="C32" s="124" t="s">
        <v>256</v>
      </c>
      <c r="D32" s="122" t="s">
        <v>161</v>
      </c>
      <c r="E32" s="120" t="s">
        <v>221</v>
      </c>
      <c r="F32" s="120" t="s">
        <v>13</v>
      </c>
      <c r="G32" s="120" t="s">
        <v>14</v>
      </c>
      <c r="H32" s="120"/>
      <c r="I32" s="120">
        <v>600000</v>
      </c>
      <c r="J32" s="121"/>
      <c r="K32" s="35">
        <f t="shared" ref="K32:K33" si="3">H32+I32</f>
        <v>600000</v>
      </c>
      <c r="L32" s="75" t="s">
        <v>212</v>
      </c>
    </row>
    <row r="33" spans="1:12" ht="167.25" customHeight="1" x14ac:dyDescent="0.3">
      <c r="A33" s="135" t="s">
        <v>264</v>
      </c>
      <c r="B33" s="137" t="s">
        <v>20</v>
      </c>
      <c r="C33" s="137" t="s">
        <v>265</v>
      </c>
      <c r="D33" s="137" t="s">
        <v>174</v>
      </c>
      <c r="E33" s="136" t="s">
        <v>12</v>
      </c>
      <c r="F33" s="136" t="s">
        <v>13</v>
      </c>
      <c r="G33" s="136" t="s">
        <v>14</v>
      </c>
      <c r="H33" s="136"/>
      <c r="I33" s="136">
        <v>50000</v>
      </c>
      <c r="J33" s="134"/>
      <c r="K33" s="35">
        <f t="shared" si="3"/>
        <v>50000</v>
      </c>
      <c r="L33" s="75" t="s">
        <v>208</v>
      </c>
    </row>
    <row r="34" spans="1:12" ht="349.5" customHeight="1" x14ac:dyDescent="0.3">
      <c r="A34" s="33">
        <v>2</v>
      </c>
      <c r="B34" s="34" t="s">
        <v>163</v>
      </c>
      <c r="C34" s="34" t="s">
        <v>39</v>
      </c>
      <c r="D34" s="34" t="s">
        <v>161</v>
      </c>
      <c r="E34" s="33" t="s">
        <v>12</v>
      </c>
      <c r="F34" s="33" t="s">
        <v>13</v>
      </c>
      <c r="G34" s="33" t="s">
        <v>14</v>
      </c>
      <c r="H34" s="33">
        <v>2000000</v>
      </c>
      <c r="I34" s="33">
        <v>1900000</v>
      </c>
      <c r="J34" s="33"/>
      <c r="K34" s="35">
        <f t="shared" si="1"/>
        <v>3900000</v>
      </c>
      <c r="L34" s="36" t="s">
        <v>37</v>
      </c>
    </row>
    <row r="35" spans="1:12" ht="177" customHeight="1" x14ac:dyDescent="0.3">
      <c r="A35" s="33">
        <v>3</v>
      </c>
      <c r="B35" s="34" t="s">
        <v>40</v>
      </c>
      <c r="C35" s="34" t="s">
        <v>41</v>
      </c>
      <c r="D35" s="34" t="s">
        <v>160</v>
      </c>
      <c r="E35" s="33" t="s">
        <v>12</v>
      </c>
      <c r="F35" s="33" t="s">
        <v>13</v>
      </c>
      <c r="G35" s="33" t="s">
        <v>14</v>
      </c>
      <c r="H35" s="33">
        <v>50000</v>
      </c>
      <c r="I35" s="70"/>
      <c r="J35" s="33"/>
      <c r="K35" s="35">
        <f t="shared" si="1"/>
        <v>50000</v>
      </c>
      <c r="L35" s="34" t="s">
        <v>42</v>
      </c>
    </row>
    <row r="36" spans="1:12" ht="196.5" customHeight="1" x14ac:dyDescent="0.3">
      <c r="A36" s="33">
        <v>4</v>
      </c>
      <c r="B36" s="34" t="s">
        <v>10</v>
      </c>
      <c r="C36" s="34" t="s">
        <v>162</v>
      </c>
      <c r="D36" s="34" t="s">
        <v>161</v>
      </c>
      <c r="E36" s="33" t="s">
        <v>12</v>
      </c>
      <c r="F36" s="33" t="s">
        <v>13</v>
      </c>
      <c r="G36" s="33" t="s">
        <v>14</v>
      </c>
      <c r="H36" s="33">
        <v>164000</v>
      </c>
      <c r="I36" s="33"/>
      <c r="J36" s="33"/>
      <c r="K36" s="35">
        <f>H36+I36</f>
        <v>164000</v>
      </c>
      <c r="L36" s="36" t="s">
        <v>19</v>
      </c>
    </row>
    <row r="37" spans="1:12" ht="169.5" customHeight="1" x14ac:dyDescent="0.3">
      <c r="A37" s="33">
        <v>5</v>
      </c>
      <c r="B37" s="34" t="s">
        <v>43</v>
      </c>
      <c r="C37" s="68" t="s">
        <v>217</v>
      </c>
      <c r="D37" s="133" t="s">
        <v>161</v>
      </c>
      <c r="E37" s="33" t="s">
        <v>12</v>
      </c>
      <c r="F37" s="33" t="s">
        <v>13</v>
      </c>
      <c r="G37" s="33" t="s">
        <v>14</v>
      </c>
      <c r="H37" s="76">
        <f>H38+H39+H40+H41</f>
        <v>3203700</v>
      </c>
      <c r="I37" s="76">
        <f>I38+I39+I40+I41+I42+I43+I44</f>
        <v>5313500</v>
      </c>
      <c r="J37" s="76">
        <f>J38+J39+J40+J41</f>
        <v>0</v>
      </c>
      <c r="K37" s="35">
        <f>H37+I37</f>
        <v>8517200</v>
      </c>
      <c r="L37" s="36" t="s">
        <v>37</v>
      </c>
    </row>
    <row r="38" spans="1:12" ht="140.25" customHeight="1" x14ac:dyDescent="0.3">
      <c r="A38" s="76" t="s">
        <v>157</v>
      </c>
      <c r="B38" s="79" t="s">
        <v>43</v>
      </c>
      <c r="C38" s="79" t="s">
        <v>44</v>
      </c>
      <c r="D38" s="79" t="s">
        <v>161</v>
      </c>
      <c r="E38" s="78" t="s">
        <v>12</v>
      </c>
      <c r="F38" s="78" t="s">
        <v>13</v>
      </c>
      <c r="G38" s="78" t="s">
        <v>14</v>
      </c>
      <c r="H38" s="78">
        <f>400000-196300</f>
        <v>203700</v>
      </c>
      <c r="I38" s="78"/>
      <c r="J38" s="78"/>
      <c r="K38" s="91">
        <f t="shared" ref="K38" si="4">H38+I38</f>
        <v>203700</v>
      </c>
      <c r="L38" s="75" t="s">
        <v>37</v>
      </c>
    </row>
    <row r="39" spans="1:12" ht="159.75" customHeight="1" x14ac:dyDescent="0.3">
      <c r="A39" s="90" t="s">
        <v>158</v>
      </c>
      <c r="B39" s="82" t="s">
        <v>43</v>
      </c>
      <c r="C39" s="79" t="s">
        <v>207</v>
      </c>
      <c r="D39" s="79" t="s">
        <v>161</v>
      </c>
      <c r="E39" s="78" t="s">
        <v>12</v>
      </c>
      <c r="F39" s="78" t="s">
        <v>13</v>
      </c>
      <c r="G39" s="78" t="s">
        <v>14</v>
      </c>
      <c r="H39" s="78">
        <v>2000000</v>
      </c>
      <c r="I39" s="78">
        <v>101500</v>
      </c>
      <c r="J39" s="78"/>
      <c r="K39" s="91">
        <f t="shared" si="1"/>
        <v>2101500</v>
      </c>
      <c r="L39" s="75" t="s">
        <v>37</v>
      </c>
    </row>
    <row r="40" spans="1:12" ht="273" customHeight="1" x14ac:dyDescent="0.3">
      <c r="A40" s="43" t="s">
        <v>216</v>
      </c>
      <c r="B40" s="82" t="s">
        <v>43</v>
      </c>
      <c r="C40" s="79" t="s">
        <v>194</v>
      </c>
      <c r="D40" s="79" t="s">
        <v>161</v>
      </c>
      <c r="E40" s="78" t="s">
        <v>12</v>
      </c>
      <c r="F40" s="78" t="s">
        <v>13</v>
      </c>
      <c r="G40" s="78" t="s">
        <v>14</v>
      </c>
      <c r="H40" s="78">
        <v>1000000</v>
      </c>
      <c r="I40" s="78"/>
      <c r="J40" s="78"/>
      <c r="K40" s="91">
        <f t="shared" si="1"/>
        <v>1000000</v>
      </c>
      <c r="L40" s="75" t="s">
        <v>37</v>
      </c>
    </row>
    <row r="41" spans="1:12" s="73" customFormat="1" ht="166.5" customHeight="1" x14ac:dyDescent="0.3">
      <c r="A41" s="70" t="s">
        <v>218</v>
      </c>
      <c r="B41" s="82" t="s">
        <v>43</v>
      </c>
      <c r="C41" s="71" t="s">
        <v>200</v>
      </c>
      <c r="D41" s="82" t="s">
        <v>161</v>
      </c>
      <c r="E41" s="23" t="s">
        <v>12</v>
      </c>
      <c r="F41" s="23" t="s">
        <v>13</v>
      </c>
      <c r="G41" s="23" t="s">
        <v>14</v>
      </c>
      <c r="H41" s="23"/>
      <c r="I41" s="23">
        <v>1248000</v>
      </c>
      <c r="J41" s="23"/>
      <c r="K41" s="72">
        <f t="shared" ref="K41:K44" si="5">H41+I41</f>
        <v>1248000</v>
      </c>
      <c r="L41" s="88" t="s">
        <v>37</v>
      </c>
    </row>
    <row r="42" spans="1:12" s="73" customFormat="1" ht="144.75" customHeight="1" x14ac:dyDescent="0.3">
      <c r="A42" s="70" t="s">
        <v>226</v>
      </c>
      <c r="B42" s="82" t="s">
        <v>43</v>
      </c>
      <c r="C42" s="79" t="s">
        <v>227</v>
      </c>
      <c r="D42" s="79" t="s">
        <v>161</v>
      </c>
      <c r="E42" s="78" t="s">
        <v>12</v>
      </c>
      <c r="F42" s="78" t="s">
        <v>13</v>
      </c>
      <c r="G42" s="78" t="s">
        <v>14</v>
      </c>
      <c r="H42" s="78"/>
      <c r="I42" s="78">
        <v>150000</v>
      </c>
      <c r="J42" s="78"/>
      <c r="K42" s="91">
        <f t="shared" si="5"/>
        <v>150000</v>
      </c>
      <c r="L42" s="75" t="s">
        <v>37</v>
      </c>
    </row>
    <row r="43" spans="1:12" s="73" customFormat="1" ht="192" customHeight="1" x14ac:dyDescent="0.3">
      <c r="A43" s="70" t="s">
        <v>238</v>
      </c>
      <c r="B43" s="101" t="s">
        <v>43</v>
      </c>
      <c r="C43" s="112" t="s">
        <v>243</v>
      </c>
      <c r="D43" s="97" t="s">
        <v>161</v>
      </c>
      <c r="E43" s="96" t="s">
        <v>12</v>
      </c>
      <c r="F43" s="96" t="s">
        <v>13</v>
      </c>
      <c r="G43" s="96" t="s">
        <v>14</v>
      </c>
      <c r="H43" s="96"/>
      <c r="I43" s="96">
        <v>2000000</v>
      </c>
      <c r="J43" s="96"/>
      <c r="K43" s="91">
        <f t="shared" si="5"/>
        <v>2000000</v>
      </c>
      <c r="L43" s="75" t="s">
        <v>37</v>
      </c>
    </row>
    <row r="44" spans="1:12" s="73" customFormat="1" ht="168.75" customHeight="1" x14ac:dyDescent="0.3">
      <c r="A44" s="70" t="s">
        <v>251</v>
      </c>
      <c r="B44" s="113" t="s">
        <v>43</v>
      </c>
      <c r="C44" s="118" t="s">
        <v>254</v>
      </c>
      <c r="D44" s="112" t="s">
        <v>161</v>
      </c>
      <c r="E44" s="111" t="s">
        <v>12</v>
      </c>
      <c r="F44" s="111" t="s">
        <v>13</v>
      </c>
      <c r="G44" s="111" t="s">
        <v>14</v>
      </c>
      <c r="H44" s="111"/>
      <c r="I44" s="111">
        <v>1814000</v>
      </c>
      <c r="J44" s="111"/>
      <c r="K44" s="91">
        <f t="shared" si="5"/>
        <v>1814000</v>
      </c>
      <c r="L44" s="75" t="s">
        <v>37</v>
      </c>
    </row>
    <row r="45" spans="1:12" ht="123" customHeight="1" x14ac:dyDescent="0.3">
      <c r="A45" s="90" t="s">
        <v>219</v>
      </c>
      <c r="B45" s="127" t="s">
        <v>258</v>
      </c>
      <c r="C45" s="127" t="s">
        <v>259</v>
      </c>
      <c r="D45" s="127" t="s">
        <v>160</v>
      </c>
      <c r="E45" s="126" t="s">
        <v>12</v>
      </c>
      <c r="F45" s="126" t="s">
        <v>13</v>
      </c>
      <c r="G45" s="126" t="s">
        <v>14</v>
      </c>
      <c r="H45" s="126"/>
      <c r="I45" s="126">
        <v>1500000</v>
      </c>
      <c r="J45" s="125"/>
      <c r="K45" s="35">
        <f t="shared" ref="K45" si="6">H45+I45</f>
        <v>1500000</v>
      </c>
      <c r="L45" s="75" t="s">
        <v>268</v>
      </c>
    </row>
    <row r="46" spans="1:12" x14ac:dyDescent="0.3">
      <c r="A46" s="33"/>
      <c r="B46" s="34" t="s">
        <v>18</v>
      </c>
      <c r="C46" s="34"/>
      <c r="D46" s="34"/>
      <c r="E46" s="33"/>
      <c r="F46" s="33"/>
      <c r="G46" s="33"/>
      <c r="H46" s="42">
        <f>H7+H34+H35+H36+H37</f>
        <v>23584298</v>
      </c>
      <c r="I46" s="42">
        <f>I7+I34+I35+I36+I37+I45</f>
        <v>28603545</v>
      </c>
      <c r="J46" s="42">
        <f>J7+J34+J35+J36+J37+J45</f>
        <v>0</v>
      </c>
      <c r="K46" s="42">
        <f>K7+K34+K35+K36+K37+K45</f>
        <v>52187843</v>
      </c>
      <c r="L46" s="36"/>
    </row>
    <row r="48" spans="1:12" s="74" customFormat="1" x14ac:dyDescent="0.3">
      <c r="B48" s="74" t="s">
        <v>266</v>
      </c>
      <c r="E48" s="74" t="s">
        <v>267</v>
      </c>
    </row>
  </sheetData>
  <mergeCells count="18">
    <mergeCell ref="L5:L6"/>
    <mergeCell ref="L20:L21"/>
    <mergeCell ref="A5:A6"/>
    <mergeCell ref="A20:A21"/>
    <mergeCell ref="C3:K3"/>
    <mergeCell ref="D20:D21"/>
    <mergeCell ref="B5:B6"/>
    <mergeCell ref="C5:C6"/>
    <mergeCell ref="D5:D6"/>
    <mergeCell ref="E5:E6"/>
    <mergeCell ref="F5:F6"/>
    <mergeCell ref="J20:J21"/>
    <mergeCell ref="B20:B21"/>
    <mergeCell ref="E20:E21"/>
    <mergeCell ref="F20:F21"/>
    <mergeCell ref="G20:G21"/>
    <mergeCell ref="H5:K5"/>
    <mergeCell ref="G5:G6"/>
  </mergeCells>
  <pageMargins left="0.25" right="0.25" top="0.75" bottom="0.75" header="0.3" footer="0.3"/>
  <pageSetup paperSize="9" scale="66" fitToHeight="0" orientation="landscape" r:id="rId1"/>
  <rowBreaks count="5" manualBreakCount="5">
    <brk id="29" max="11" man="1"/>
    <brk id="33" max="11" man="1"/>
    <brk id="36" max="11" man="1"/>
    <brk id="40" max="11" man="1"/>
    <brk id="4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4"/>
  <sheetViews>
    <sheetView view="pageBreakPreview" topLeftCell="A73" zoomScale="60" zoomScaleNormal="100" workbookViewId="0">
      <selection activeCell="D112" sqref="D112"/>
    </sheetView>
  </sheetViews>
  <sheetFormatPr defaultRowHeight="18.75" x14ac:dyDescent="0.3"/>
  <cols>
    <col min="1" max="1" width="3.5703125" style="3" customWidth="1"/>
    <col min="2" max="2" width="7.42578125" style="3" customWidth="1"/>
    <col min="3" max="3" width="30.7109375" style="3" customWidth="1"/>
    <col min="4" max="4" width="22.5703125" style="3" customWidth="1"/>
    <col min="5" max="5" width="9.85546875" style="3" customWidth="1"/>
    <col min="6" max="6" width="17.28515625" style="3" customWidth="1"/>
    <col min="7" max="7" width="13.28515625" style="3" customWidth="1"/>
    <col min="8" max="8" width="15.7109375" style="4" customWidth="1"/>
    <col min="9" max="9" width="13.42578125" style="3" customWidth="1"/>
    <col min="10" max="10" width="15.42578125" style="3" customWidth="1"/>
    <col min="11" max="11" width="11" style="3" customWidth="1"/>
    <col min="12" max="12" width="9.140625" style="3"/>
    <col min="13" max="14" width="13" style="3" bestFit="1" customWidth="1"/>
    <col min="15" max="15" width="9.140625" style="3"/>
    <col min="16" max="16" width="13" style="3" bestFit="1" customWidth="1"/>
    <col min="17" max="16384" width="9.140625" style="3"/>
  </cols>
  <sheetData>
    <row r="1" spans="2:11" x14ac:dyDescent="0.3">
      <c r="I1" s="141" t="s">
        <v>177</v>
      </c>
      <c r="J1" s="141"/>
      <c r="K1" s="141"/>
    </row>
    <row r="2" spans="2:11" x14ac:dyDescent="0.3">
      <c r="I2" s="5"/>
    </row>
    <row r="3" spans="2:11" s="6" customFormat="1" ht="20.25" x14ac:dyDescent="0.3">
      <c r="E3" s="7" t="s">
        <v>178</v>
      </c>
      <c r="H3" s="65"/>
    </row>
    <row r="4" spans="2:11" ht="35.25" customHeight="1" x14ac:dyDescent="0.3">
      <c r="B4" s="151" t="s">
        <v>48</v>
      </c>
      <c r="C4" s="156" t="s">
        <v>49</v>
      </c>
      <c r="D4" s="156"/>
      <c r="E4" s="151" t="s">
        <v>189</v>
      </c>
      <c r="F4" s="151" t="s">
        <v>190</v>
      </c>
      <c r="G4" s="156" t="s">
        <v>50</v>
      </c>
      <c r="H4" s="156"/>
      <c r="I4" s="156"/>
      <c r="J4" s="18" t="s">
        <v>51</v>
      </c>
      <c r="K4" s="18" t="s">
        <v>53</v>
      </c>
    </row>
    <row r="5" spans="2:11" ht="34.5" customHeight="1" x14ac:dyDescent="0.3">
      <c r="B5" s="152"/>
      <c r="C5" s="156"/>
      <c r="D5" s="156"/>
      <c r="E5" s="152"/>
      <c r="F5" s="152"/>
      <c r="G5" s="156"/>
      <c r="H5" s="156"/>
      <c r="I5" s="156"/>
      <c r="J5" s="18" t="s">
        <v>52</v>
      </c>
      <c r="K5" s="18" t="s">
        <v>52</v>
      </c>
    </row>
    <row r="6" spans="2:11" x14ac:dyDescent="0.3">
      <c r="B6" s="153"/>
      <c r="C6" s="156"/>
      <c r="D6" s="156"/>
      <c r="E6" s="153"/>
      <c r="F6" s="153"/>
      <c r="G6" s="11" t="s">
        <v>15</v>
      </c>
      <c r="H6" s="64" t="s">
        <v>16</v>
      </c>
      <c r="I6" s="11" t="s">
        <v>17</v>
      </c>
      <c r="J6" s="158"/>
      <c r="K6" s="158"/>
    </row>
    <row r="7" spans="2:11" x14ac:dyDescent="0.3">
      <c r="B7" s="19">
        <v>1</v>
      </c>
      <c r="C7" s="156">
        <v>2</v>
      </c>
      <c r="D7" s="156"/>
      <c r="E7" s="8">
        <v>3</v>
      </c>
      <c r="F7" s="8">
        <v>4</v>
      </c>
      <c r="G7" s="8">
        <v>5</v>
      </c>
      <c r="H7" s="57">
        <v>6</v>
      </c>
      <c r="I7" s="8">
        <v>7</v>
      </c>
      <c r="J7" s="8">
        <v>8</v>
      </c>
      <c r="K7" s="8">
        <v>9</v>
      </c>
    </row>
    <row r="8" spans="2:11" x14ac:dyDescent="0.3">
      <c r="B8" s="14"/>
      <c r="C8" s="20"/>
      <c r="D8" s="155" t="s">
        <v>54</v>
      </c>
      <c r="E8" s="155"/>
      <c r="F8" s="155"/>
      <c r="G8" s="155"/>
      <c r="H8" s="155"/>
      <c r="I8" s="155"/>
      <c r="J8" s="155"/>
      <c r="K8" s="14"/>
    </row>
    <row r="9" spans="2:11" ht="81.75" customHeight="1" x14ac:dyDescent="0.3">
      <c r="B9" s="19">
        <v>1</v>
      </c>
      <c r="C9" s="154" t="s">
        <v>55</v>
      </c>
      <c r="D9" s="154"/>
      <c r="E9" s="13" t="s">
        <v>56</v>
      </c>
      <c r="F9" s="159" t="s">
        <v>188</v>
      </c>
      <c r="G9" s="13">
        <f>G10+G11+G12+G13+G14+G15+G16+G17</f>
        <v>18116598</v>
      </c>
      <c r="H9" s="63">
        <f>H10+H11+H12+H13+H14+H15+H16+H17+H18+H19</f>
        <v>19890045</v>
      </c>
      <c r="I9" s="13"/>
      <c r="J9" s="14"/>
      <c r="K9" s="14"/>
    </row>
    <row r="10" spans="2:11" ht="66.75" customHeight="1" x14ac:dyDescent="0.3">
      <c r="B10" s="21" t="s">
        <v>147</v>
      </c>
      <c r="C10" s="157" t="s">
        <v>231</v>
      </c>
      <c r="D10" s="157"/>
      <c r="E10" s="11" t="s">
        <v>56</v>
      </c>
      <c r="F10" s="160"/>
      <c r="G10" s="11">
        <f>15585298+196300</f>
        <v>15781598</v>
      </c>
      <c r="H10" s="64">
        <f>'2'!I8+'2'!I9+'2'!I12+'2'!I13+'2'!I14+'2'!I15+'2'!I16+'2'!I20+'2'!I28+'2'!I29+'2'!I31+'2'!I32+'2'!I33+'2'!I10</f>
        <v>18199333</v>
      </c>
      <c r="I10" s="13"/>
      <c r="J10" s="14"/>
      <c r="K10" s="14"/>
    </row>
    <row r="11" spans="2:11" ht="70.5" customHeight="1" x14ac:dyDescent="0.3">
      <c r="B11" s="22" t="s">
        <v>148</v>
      </c>
      <c r="C11" s="157" t="s">
        <v>58</v>
      </c>
      <c r="D11" s="157"/>
      <c r="E11" s="11" t="s">
        <v>56</v>
      </c>
      <c r="F11" s="160"/>
      <c r="G11" s="11">
        <v>1000000</v>
      </c>
      <c r="H11" s="64">
        <f>'2'!I18</f>
        <v>950000</v>
      </c>
      <c r="I11" s="13"/>
      <c r="J11" s="14"/>
      <c r="K11" s="14"/>
    </row>
    <row r="12" spans="2:11" ht="46.5" customHeight="1" x14ac:dyDescent="0.3">
      <c r="B12" s="21" t="s">
        <v>149</v>
      </c>
      <c r="C12" s="157" t="s">
        <v>59</v>
      </c>
      <c r="D12" s="157"/>
      <c r="E12" s="11" t="s">
        <v>56</v>
      </c>
      <c r="F12" s="160"/>
      <c r="G12" s="11">
        <v>400000</v>
      </c>
      <c r="H12" s="64">
        <f>'2'!I17</f>
        <v>198500</v>
      </c>
      <c r="I12" s="13"/>
      <c r="J12" s="14"/>
      <c r="K12" s="14"/>
    </row>
    <row r="13" spans="2:11" ht="36" customHeight="1" x14ac:dyDescent="0.3">
      <c r="B13" s="22" t="s">
        <v>150</v>
      </c>
      <c r="C13" s="157" t="s">
        <v>60</v>
      </c>
      <c r="D13" s="157"/>
      <c r="E13" s="11" t="s">
        <v>56</v>
      </c>
      <c r="F13" s="160"/>
      <c r="G13" s="11">
        <v>100000</v>
      </c>
      <c r="H13" s="64">
        <f>'2'!I19</f>
        <v>150000</v>
      </c>
      <c r="I13" s="13"/>
      <c r="J13" s="14"/>
      <c r="K13" s="14"/>
    </row>
    <row r="14" spans="2:11" ht="95.25" customHeight="1" x14ac:dyDescent="0.3">
      <c r="B14" s="21" t="s">
        <v>151</v>
      </c>
      <c r="C14" s="157" t="s">
        <v>61</v>
      </c>
      <c r="D14" s="157"/>
      <c r="E14" s="11" t="s">
        <v>62</v>
      </c>
      <c r="F14" s="160"/>
      <c r="G14" s="11">
        <v>199000</v>
      </c>
      <c r="H14" s="64"/>
      <c r="I14" s="13"/>
      <c r="J14" s="14"/>
      <c r="K14" s="14"/>
    </row>
    <row r="15" spans="2:11" ht="45" customHeight="1" x14ac:dyDescent="0.3">
      <c r="B15" s="21" t="s">
        <v>152</v>
      </c>
      <c r="C15" s="157" t="s">
        <v>63</v>
      </c>
      <c r="D15" s="157"/>
      <c r="E15" s="11" t="s">
        <v>56</v>
      </c>
      <c r="F15" s="160"/>
      <c r="G15" s="11">
        <v>489000</v>
      </c>
      <c r="H15" s="64"/>
      <c r="I15" s="13"/>
      <c r="J15" s="14"/>
      <c r="K15" s="14"/>
    </row>
    <row r="16" spans="2:11" ht="60.75" customHeight="1" x14ac:dyDescent="0.3">
      <c r="B16" s="21" t="s">
        <v>153</v>
      </c>
      <c r="C16" s="157" t="s">
        <v>181</v>
      </c>
      <c r="D16" s="157"/>
      <c r="E16" s="11" t="s">
        <v>62</v>
      </c>
      <c r="F16" s="160"/>
      <c r="G16" s="11">
        <v>48000</v>
      </c>
      <c r="H16" s="64">
        <f>'2'!I24</f>
        <v>100000</v>
      </c>
      <c r="I16" s="13"/>
      <c r="J16" s="14"/>
      <c r="K16" s="14"/>
    </row>
    <row r="17" spans="2:11" ht="45" customHeight="1" x14ac:dyDescent="0.3">
      <c r="B17" s="21" t="s">
        <v>154</v>
      </c>
      <c r="C17" s="157" t="s">
        <v>182</v>
      </c>
      <c r="D17" s="157"/>
      <c r="E17" s="11" t="s">
        <v>62</v>
      </c>
      <c r="F17" s="160"/>
      <c r="G17" s="11">
        <v>99000</v>
      </c>
      <c r="H17" s="64"/>
      <c r="I17" s="13"/>
      <c r="J17" s="14"/>
      <c r="K17" s="14"/>
    </row>
    <row r="18" spans="2:11" ht="84.75" customHeight="1" x14ac:dyDescent="0.3">
      <c r="B18" s="60" t="s">
        <v>165</v>
      </c>
      <c r="C18" s="166" t="s">
        <v>199</v>
      </c>
      <c r="D18" s="167"/>
      <c r="E18" s="64" t="s">
        <v>62</v>
      </c>
      <c r="F18" s="160"/>
      <c r="G18" s="64"/>
      <c r="H18" s="64">
        <v>200000</v>
      </c>
      <c r="I18" s="63"/>
      <c r="J18" s="58"/>
      <c r="K18" s="58"/>
    </row>
    <row r="19" spans="2:11" ht="56.25" customHeight="1" x14ac:dyDescent="0.3">
      <c r="B19" s="60" t="s">
        <v>166</v>
      </c>
      <c r="C19" s="166" t="s">
        <v>247</v>
      </c>
      <c r="D19" s="167"/>
      <c r="E19" s="64" t="s">
        <v>62</v>
      </c>
      <c r="F19" s="160"/>
      <c r="G19" s="64"/>
      <c r="H19" s="64">
        <f>'2'!I30</f>
        <v>92212</v>
      </c>
      <c r="I19" s="110"/>
      <c r="J19" s="107"/>
      <c r="K19" s="107"/>
    </row>
    <row r="20" spans="2:11" ht="72.75" customHeight="1" x14ac:dyDescent="0.3">
      <c r="B20" s="19">
        <v>2</v>
      </c>
      <c r="C20" s="154" t="s">
        <v>64</v>
      </c>
      <c r="D20" s="154"/>
      <c r="E20" s="13" t="s">
        <v>56</v>
      </c>
      <c r="F20" s="160"/>
      <c r="G20" s="13">
        <f>G21+G22</f>
        <v>2000000</v>
      </c>
      <c r="H20" s="70">
        <f>H21+H22</f>
        <v>1900000</v>
      </c>
      <c r="I20" s="13"/>
      <c r="J20" s="14"/>
      <c r="K20" s="14"/>
    </row>
    <row r="21" spans="2:11" ht="29.25" customHeight="1" x14ac:dyDescent="0.3">
      <c r="B21" s="21" t="s">
        <v>155</v>
      </c>
      <c r="C21" s="157" t="s">
        <v>65</v>
      </c>
      <c r="D21" s="157"/>
      <c r="E21" s="11" t="s">
        <v>62</v>
      </c>
      <c r="F21" s="160"/>
      <c r="G21" s="23">
        <v>1938000</v>
      </c>
      <c r="H21" s="23">
        <v>1806180</v>
      </c>
      <c r="I21" s="13"/>
      <c r="J21" s="14"/>
      <c r="K21" s="14"/>
    </row>
    <row r="22" spans="2:11" ht="27.75" customHeight="1" x14ac:dyDescent="0.3">
      <c r="B22" s="21" t="s">
        <v>156</v>
      </c>
      <c r="C22" s="157" t="s">
        <v>66</v>
      </c>
      <c r="D22" s="157"/>
      <c r="E22" s="11" t="s">
        <v>62</v>
      </c>
      <c r="F22" s="160"/>
      <c r="G22" s="23">
        <v>62000</v>
      </c>
      <c r="H22" s="23">
        <v>93820</v>
      </c>
      <c r="I22" s="13"/>
      <c r="J22" s="14"/>
      <c r="K22" s="14"/>
    </row>
    <row r="23" spans="2:11" ht="48" customHeight="1" x14ac:dyDescent="0.3">
      <c r="B23" s="19">
        <v>3</v>
      </c>
      <c r="C23" s="154" t="s">
        <v>67</v>
      </c>
      <c r="D23" s="154"/>
      <c r="E23" s="13" t="s">
        <v>56</v>
      </c>
      <c r="F23" s="160"/>
      <c r="G23" s="87">
        <v>50000</v>
      </c>
      <c r="H23" s="87"/>
      <c r="I23" s="13"/>
      <c r="J23" s="14"/>
      <c r="K23" s="14"/>
    </row>
    <row r="24" spans="2:11" ht="90" customHeight="1" x14ac:dyDescent="0.3">
      <c r="B24" s="86">
        <v>4</v>
      </c>
      <c r="C24" s="154" t="s">
        <v>68</v>
      </c>
      <c r="D24" s="154"/>
      <c r="E24" s="87" t="s">
        <v>56</v>
      </c>
      <c r="F24" s="160"/>
      <c r="G24" s="13">
        <v>164000</v>
      </c>
      <c r="H24" s="87"/>
      <c r="I24" s="87"/>
      <c r="J24" s="85"/>
      <c r="K24" s="85"/>
    </row>
    <row r="25" spans="2:11" ht="94.5" customHeight="1" x14ac:dyDescent="0.3">
      <c r="B25" s="19">
        <v>5</v>
      </c>
      <c r="C25" s="172" t="s">
        <v>230</v>
      </c>
      <c r="D25" s="173"/>
      <c r="E25" s="13" t="s">
        <v>62</v>
      </c>
      <c r="F25" s="160"/>
      <c r="G25" s="130">
        <f>'2'!H37</f>
        <v>3203700</v>
      </c>
      <c r="H25" s="130">
        <f>'2'!I37</f>
        <v>5313500</v>
      </c>
      <c r="I25" s="14"/>
      <c r="J25" s="14"/>
      <c r="K25" s="14"/>
    </row>
    <row r="26" spans="2:11" ht="75" customHeight="1" x14ac:dyDescent="0.3">
      <c r="B26" s="20" t="s">
        <v>157</v>
      </c>
      <c r="C26" s="170" t="s">
        <v>229</v>
      </c>
      <c r="D26" s="171"/>
      <c r="E26" s="64" t="s">
        <v>56</v>
      </c>
      <c r="F26" s="160"/>
      <c r="G26" s="64">
        <f>'2'!H38</f>
        <v>203700</v>
      </c>
      <c r="H26" s="64">
        <f>'2'!I38</f>
        <v>0</v>
      </c>
      <c r="I26" s="85"/>
      <c r="J26" s="14"/>
      <c r="K26" s="14"/>
    </row>
    <row r="27" spans="2:11" ht="114" customHeight="1" x14ac:dyDescent="0.3">
      <c r="B27" s="20" t="s">
        <v>158</v>
      </c>
      <c r="C27" s="170" t="s">
        <v>183</v>
      </c>
      <c r="D27" s="171"/>
      <c r="E27" s="64" t="s">
        <v>56</v>
      </c>
      <c r="F27" s="160"/>
      <c r="G27" s="64">
        <f>'2'!H39</f>
        <v>2000000</v>
      </c>
      <c r="H27" s="64">
        <f>'2'!I39</f>
        <v>101500</v>
      </c>
      <c r="I27" s="85"/>
      <c r="J27" s="14"/>
      <c r="K27" s="14"/>
    </row>
    <row r="28" spans="2:11" ht="197.25" customHeight="1" x14ac:dyDescent="0.3">
      <c r="B28" s="20" t="s">
        <v>216</v>
      </c>
      <c r="C28" s="166" t="s">
        <v>191</v>
      </c>
      <c r="D28" s="167"/>
      <c r="E28" s="64" t="s">
        <v>56</v>
      </c>
      <c r="F28" s="160"/>
      <c r="G28" s="64">
        <f>'2'!H40</f>
        <v>1000000</v>
      </c>
      <c r="H28" s="64">
        <f>'2'!I40</f>
        <v>0</v>
      </c>
      <c r="I28" s="85"/>
      <c r="J28" s="44"/>
      <c r="K28" s="44"/>
    </row>
    <row r="29" spans="2:11" ht="68.25" customHeight="1" x14ac:dyDescent="0.3">
      <c r="B29" s="20" t="s">
        <v>218</v>
      </c>
      <c r="C29" s="166" t="s">
        <v>201</v>
      </c>
      <c r="D29" s="167"/>
      <c r="E29" s="64" t="s">
        <v>56</v>
      </c>
      <c r="F29" s="160"/>
      <c r="G29" s="64">
        <f>'2'!H41</f>
        <v>0</v>
      </c>
      <c r="H29" s="64">
        <v>3062000</v>
      </c>
      <c r="I29" s="85"/>
      <c r="J29" s="58"/>
      <c r="K29" s="58"/>
    </row>
    <row r="30" spans="2:11" ht="68.25" customHeight="1" x14ac:dyDescent="0.3">
      <c r="B30" s="20" t="s">
        <v>226</v>
      </c>
      <c r="C30" s="166" t="str">
        <f>'2'!C42</f>
        <v>Придбання матеріалів для ремонту водопровідних мереж</v>
      </c>
      <c r="D30" s="167"/>
      <c r="E30" s="64" t="s">
        <v>56</v>
      </c>
      <c r="F30" s="160"/>
      <c r="G30" s="64">
        <f>'2'!H42</f>
        <v>0</v>
      </c>
      <c r="H30" s="64">
        <f>'2'!I42</f>
        <v>150000</v>
      </c>
      <c r="I30" s="85"/>
      <c r="J30" s="85"/>
      <c r="K30" s="85"/>
    </row>
    <row r="31" spans="2:11" ht="68.25" customHeight="1" x14ac:dyDescent="0.3">
      <c r="B31" s="60" t="s">
        <v>238</v>
      </c>
      <c r="C31" s="166" t="s">
        <v>242</v>
      </c>
      <c r="D31" s="167"/>
      <c r="E31" s="64" t="s">
        <v>56</v>
      </c>
      <c r="F31" s="160"/>
      <c r="G31" s="64">
        <v>0</v>
      </c>
      <c r="H31" s="64">
        <v>2000000</v>
      </c>
      <c r="I31" s="98"/>
      <c r="J31" s="98"/>
      <c r="K31" s="98"/>
    </row>
    <row r="32" spans="2:11" ht="48" customHeight="1" x14ac:dyDescent="0.3">
      <c r="B32" s="131" t="s">
        <v>219</v>
      </c>
      <c r="C32" s="162" t="s">
        <v>260</v>
      </c>
      <c r="D32" s="163"/>
      <c r="E32" s="130" t="s">
        <v>56</v>
      </c>
      <c r="F32" s="160"/>
      <c r="G32" s="64" t="s">
        <v>47</v>
      </c>
      <c r="H32" s="130">
        <v>1500000</v>
      </c>
      <c r="I32" s="129"/>
      <c r="J32" s="129"/>
      <c r="K32" s="129"/>
    </row>
    <row r="33" spans="2:11" ht="51.75" customHeight="1" x14ac:dyDescent="0.3">
      <c r="B33" s="20" t="s">
        <v>257</v>
      </c>
      <c r="C33" s="157" t="s">
        <v>69</v>
      </c>
      <c r="D33" s="157"/>
      <c r="E33" s="11" t="s">
        <v>70</v>
      </c>
      <c r="F33" s="161"/>
      <c r="G33" s="13" t="s">
        <v>47</v>
      </c>
      <c r="H33" s="64"/>
      <c r="I33" s="14"/>
      <c r="J33" s="14"/>
      <c r="K33" s="14"/>
    </row>
    <row r="34" spans="2:11" x14ac:dyDescent="0.3">
      <c r="B34" s="20"/>
      <c r="C34" s="156" t="s">
        <v>71</v>
      </c>
      <c r="D34" s="156"/>
      <c r="E34" s="156"/>
      <c r="F34" s="156"/>
      <c r="G34" s="156"/>
      <c r="H34" s="156"/>
      <c r="I34" s="156"/>
      <c r="J34" s="156"/>
      <c r="K34" s="156"/>
    </row>
    <row r="35" spans="2:11" ht="27.75" customHeight="1" x14ac:dyDescent="0.3">
      <c r="B35" s="21" t="s">
        <v>147</v>
      </c>
      <c r="C35" s="158" t="s">
        <v>72</v>
      </c>
      <c r="D35" s="158"/>
      <c r="E35" s="11" t="s">
        <v>73</v>
      </c>
      <c r="F35" s="159" t="s">
        <v>188</v>
      </c>
      <c r="G35" s="11">
        <v>7</v>
      </c>
      <c r="H35" s="64">
        <v>7</v>
      </c>
      <c r="I35" s="14"/>
      <c r="J35" s="14"/>
      <c r="K35" s="14"/>
    </row>
    <row r="36" spans="2:11" ht="29.25" customHeight="1" x14ac:dyDescent="0.3">
      <c r="B36" s="22" t="s">
        <v>148</v>
      </c>
      <c r="C36" s="157" t="s">
        <v>75</v>
      </c>
      <c r="D36" s="157"/>
      <c r="E36" s="11" t="s">
        <v>76</v>
      </c>
      <c r="F36" s="160"/>
      <c r="G36" s="11">
        <v>78</v>
      </c>
      <c r="H36" s="64">
        <v>78</v>
      </c>
      <c r="I36" s="14"/>
      <c r="J36" s="14"/>
      <c r="K36" s="14"/>
    </row>
    <row r="37" spans="2:11" ht="40.5" customHeight="1" x14ac:dyDescent="0.3">
      <c r="B37" s="21" t="s">
        <v>149</v>
      </c>
      <c r="C37" s="157" t="s">
        <v>77</v>
      </c>
      <c r="D37" s="157"/>
      <c r="E37" s="11" t="s">
        <v>76</v>
      </c>
      <c r="F37" s="160"/>
      <c r="G37" s="11">
        <v>200</v>
      </c>
      <c r="H37" s="64">
        <v>200</v>
      </c>
      <c r="I37" s="14"/>
      <c r="J37" s="14"/>
      <c r="K37" s="14"/>
    </row>
    <row r="38" spans="2:11" ht="45" customHeight="1" x14ac:dyDescent="0.3">
      <c r="B38" s="22" t="s">
        <v>150</v>
      </c>
      <c r="C38" s="158" t="s">
        <v>78</v>
      </c>
      <c r="D38" s="158"/>
      <c r="E38" s="11" t="s">
        <v>79</v>
      </c>
      <c r="F38" s="160"/>
      <c r="G38" s="11">
        <v>23</v>
      </c>
      <c r="H38" s="64">
        <v>23</v>
      </c>
      <c r="I38" s="14"/>
      <c r="J38" s="14"/>
      <c r="K38" s="14"/>
    </row>
    <row r="39" spans="2:11" ht="24" customHeight="1" x14ac:dyDescent="0.3">
      <c r="B39" s="21" t="s">
        <v>151</v>
      </c>
      <c r="C39" s="158" t="s">
        <v>80</v>
      </c>
      <c r="D39" s="158"/>
      <c r="E39" s="11" t="s">
        <v>81</v>
      </c>
      <c r="F39" s="160"/>
      <c r="G39" s="11">
        <v>400</v>
      </c>
      <c r="H39" s="64"/>
      <c r="I39" s="14"/>
      <c r="J39" s="14"/>
      <c r="K39" s="14"/>
    </row>
    <row r="40" spans="2:11" ht="22.5" customHeight="1" x14ac:dyDescent="0.3">
      <c r="B40" s="21" t="s">
        <v>152</v>
      </c>
      <c r="C40" s="158" t="s">
        <v>184</v>
      </c>
      <c r="D40" s="158"/>
      <c r="E40" s="11" t="s">
        <v>73</v>
      </c>
      <c r="F40" s="160"/>
      <c r="G40" s="11">
        <v>1</v>
      </c>
      <c r="H40" s="64"/>
      <c r="I40" s="14"/>
      <c r="J40" s="14"/>
      <c r="K40" s="14"/>
    </row>
    <row r="41" spans="2:11" ht="21.75" customHeight="1" x14ac:dyDescent="0.3">
      <c r="B41" s="21" t="s">
        <v>153</v>
      </c>
      <c r="C41" s="158" t="s">
        <v>82</v>
      </c>
      <c r="D41" s="158"/>
      <c r="E41" s="11" t="s">
        <v>73</v>
      </c>
      <c r="F41" s="160"/>
      <c r="G41" s="11">
        <v>35</v>
      </c>
      <c r="H41" s="64">
        <v>25</v>
      </c>
      <c r="I41" s="14"/>
      <c r="J41" s="14"/>
      <c r="K41" s="14"/>
    </row>
    <row r="42" spans="2:11" ht="22.5" customHeight="1" x14ac:dyDescent="0.3">
      <c r="B42" s="21" t="s">
        <v>154</v>
      </c>
      <c r="C42" s="158" t="s">
        <v>83</v>
      </c>
      <c r="D42" s="158"/>
      <c r="E42" s="11" t="s">
        <v>84</v>
      </c>
      <c r="F42" s="160"/>
      <c r="G42" s="11">
        <v>31</v>
      </c>
      <c r="H42" s="64"/>
      <c r="I42" s="14"/>
      <c r="J42" s="14"/>
      <c r="K42" s="14"/>
    </row>
    <row r="43" spans="2:11" ht="36" customHeight="1" x14ac:dyDescent="0.3">
      <c r="B43" s="60" t="s">
        <v>165</v>
      </c>
      <c r="C43" s="166" t="s">
        <v>203</v>
      </c>
      <c r="D43" s="167"/>
      <c r="E43" s="64" t="s">
        <v>73</v>
      </c>
      <c r="F43" s="160"/>
      <c r="G43" s="64"/>
      <c r="H43" s="64">
        <v>7</v>
      </c>
      <c r="I43" s="58"/>
      <c r="J43" s="58"/>
      <c r="K43" s="58"/>
    </row>
    <row r="44" spans="2:11" ht="36" customHeight="1" x14ac:dyDescent="0.3">
      <c r="B44" s="60" t="s">
        <v>166</v>
      </c>
      <c r="C44" s="166" t="s">
        <v>248</v>
      </c>
      <c r="D44" s="167"/>
      <c r="E44" s="64" t="s">
        <v>73</v>
      </c>
      <c r="F44" s="160"/>
      <c r="G44" s="64"/>
      <c r="H44" s="64">
        <v>27</v>
      </c>
      <c r="I44" s="107"/>
      <c r="J44" s="107"/>
      <c r="K44" s="107"/>
    </row>
    <row r="45" spans="2:11" ht="48" customHeight="1" x14ac:dyDescent="0.3">
      <c r="B45" s="21" t="s">
        <v>155</v>
      </c>
      <c r="C45" s="157" t="s">
        <v>85</v>
      </c>
      <c r="D45" s="157"/>
      <c r="E45" s="11" t="s">
        <v>86</v>
      </c>
      <c r="F45" s="160"/>
      <c r="G45" s="11">
        <v>54096</v>
      </c>
      <c r="H45" s="64">
        <v>44053.9</v>
      </c>
      <c r="I45" s="14"/>
      <c r="J45" s="14"/>
      <c r="K45" s="14"/>
    </row>
    <row r="46" spans="2:11" ht="45" customHeight="1" x14ac:dyDescent="0.3">
      <c r="B46" s="21" t="s">
        <v>156</v>
      </c>
      <c r="C46" s="157" t="s">
        <v>87</v>
      </c>
      <c r="D46" s="157"/>
      <c r="E46" s="11" t="s">
        <v>88</v>
      </c>
      <c r="F46" s="160"/>
      <c r="G46" s="11">
        <v>2412</v>
      </c>
      <c r="H46" s="64">
        <v>2645.8</v>
      </c>
      <c r="I46" s="14"/>
      <c r="J46" s="14"/>
      <c r="K46" s="14"/>
    </row>
    <row r="47" spans="2:11" ht="51" customHeight="1" x14ac:dyDescent="0.3">
      <c r="B47" s="24">
        <v>3</v>
      </c>
      <c r="C47" s="157" t="s">
        <v>89</v>
      </c>
      <c r="D47" s="157"/>
      <c r="E47" s="11" t="s">
        <v>90</v>
      </c>
      <c r="F47" s="160"/>
      <c r="G47" s="11">
        <v>1012.97</v>
      </c>
      <c r="H47" s="64"/>
      <c r="I47" s="14"/>
      <c r="J47" s="14"/>
      <c r="K47" s="14"/>
    </row>
    <row r="48" spans="2:11" ht="51" customHeight="1" x14ac:dyDescent="0.3">
      <c r="B48" s="24" t="s">
        <v>232</v>
      </c>
      <c r="C48" s="157" t="s">
        <v>93</v>
      </c>
      <c r="D48" s="157"/>
      <c r="E48" s="11" t="s">
        <v>92</v>
      </c>
      <c r="F48" s="160"/>
      <c r="G48" s="64">
        <v>85</v>
      </c>
      <c r="H48" s="64"/>
      <c r="I48" s="85"/>
      <c r="J48" s="85"/>
      <c r="K48" s="85"/>
    </row>
    <row r="49" spans="2:11" ht="67.5" customHeight="1" x14ac:dyDescent="0.3">
      <c r="B49" s="24" t="s">
        <v>233</v>
      </c>
      <c r="C49" s="157" t="s">
        <v>94</v>
      </c>
      <c r="D49" s="157"/>
      <c r="E49" s="11" t="s">
        <v>92</v>
      </c>
      <c r="F49" s="160"/>
      <c r="G49" s="64">
        <v>15</v>
      </c>
      <c r="H49" s="64"/>
      <c r="I49" s="85"/>
      <c r="J49" s="85"/>
      <c r="K49" s="85"/>
    </row>
    <row r="50" spans="2:11" ht="62.25" customHeight="1" x14ac:dyDescent="0.3">
      <c r="B50" s="25" t="s">
        <v>157</v>
      </c>
      <c r="C50" s="157" t="s">
        <v>91</v>
      </c>
      <c r="D50" s="157"/>
      <c r="E50" s="11" t="s">
        <v>92</v>
      </c>
      <c r="F50" s="160"/>
      <c r="G50" s="11">
        <v>8</v>
      </c>
      <c r="H50" s="64"/>
      <c r="I50" s="14"/>
      <c r="J50" s="14"/>
      <c r="K50" s="14"/>
    </row>
    <row r="51" spans="2:11" ht="52.5" customHeight="1" x14ac:dyDescent="0.3">
      <c r="B51" s="25" t="s">
        <v>158</v>
      </c>
      <c r="C51" s="157" t="s">
        <v>95</v>
      </c>
      <c r="D51" s="157"/>
      <c r="E51" s="11" t="s">
        <v>96</v>
      </c>
      <c r="F51" s="160"/>
      <c r="G51" s="11">
        <v>190</v>
      </c>
      <c r="H51" s="64">
        <v>9.64</v>
      </c>
      <c r="I51" s="14"/>
      <c r="J51" s="14"/>
      <c r="K51" s="14"/>
    </row>
    <row r="52" spans="2:11" ht="41.25" customHeight="1" x14ac:dyDescent="0.3">
      <c r="B52" s="24" t="s">
        <v>216</v>
      </c>
      <c r="C52" s="83" t="s">
        <v>192</v>
      </c>
      <c r="D52" s="84"/>
      <c r="E52" s="64" t="s">
        <v>73</v>
      </c>
      <c r="F52" s="160"/>
      <c r="G52" s="11">
        <v>1</v>
      </c>
      <c r="H52" s="64"/>
      <c r="I52" s="14"/>
      <c r="J52" s="14"/>
      <c r="K52" s="14"/>
    </row>
    <row r="53" spans="2:11" ht="41.25" customHeight="1" x14ac:dyDescent="0.3">
      <c r="B53" s="24" t="s">
        <v>218</v>
      </c>
      <c r="C53" s="157" t="s">
        <v>252</v>
      </c>
      <c r="D53" s="157"/>
      <c r="E53" s="64" t="s">
        <v>96</v>
      </c>
      <c r="F53" s="160"/>
      <c r="G53" s="23"/>
      <c r="H53" s="23">
        <v>2</v>
      </c>
      <c r="I53" s="44"/>
      <c r="J53" s="44"/>
      <c r="K53" s="44"/>
    </row>
    <row r="54" spans="2:11" ht="41.25" customHeight="1" x14ac:dyDescent="0.3">
      <c r="B54" s="24" t="s">
        <v>226</v>
      </c>
      <c r="C54" s="164" t="s">
        <v>237</v>
      </c>
      <c r="D54" s="165"/>
      <c r="E54" s="64" t="s">
        <v>73</v>
      </c>
      <c r="F54" s="160"/>
      <c r="G54" s="64"/>
      <c r="H54" s="23">
        <v>300</v>
      </c>
      <c r="I54" s="58"/>
      <c r="J54" s="58"/>
      <c r="K54" s="58"/>
    </row>
    <row r="55" spans="2:11" ht="41.25" customHeight="1" x14ac:dyDescent="0.3">
      <c r="B55" s="24" t="s">
        <v>238</v>
      </c>
      <c r="C55" s="164" t="s">
        <v>240</v>
      </c>
      <c r="D55" s="165"/>
      <c r="E55" s="64" t="s">
        <v>239</v>
      </c>
      <c r="F55" s="160"/>
      <c r="G55" s="64"/>
      <c r="H55" s="23">
        <v>257201.6</v>
      </c>
      <c r="I55" s="98"/>
      <c r="J55" s="98"/>
      <c r="K55" s="98"/>
    </row>
    <row r="56" spans="2:11" ht="41.25" customHeight="1" x14ac:dyDescent="0.3">
      <c r="B56" s="24" t="s">
        <v>219</v>
      </c>
      <c r="C56" s="164" t="s">
        <v>261</v>
      </c>
      <c r="D56" s="165"/>
      <c r="E56" s="64" t="s">
        <v>73</v>
      </c>
      <c r="F56" s="160"/>
      <c r="G56" s="64"/>
      <c r="H56" s="23">
        <v>2</v>
      </c>
      <c r="I56" s="129"/>
      <c r="J56" s="129"/>
      <c r="K56" s="129"/>
    </row>
    <row r="57" spans="2:11" ht="48" customHeight="1" x14ac:dyDescent="0.3">
      <c r="B57" s="24" t="s">
        <v>257</v>
      </c>
      <c r="C57" s="157" t="s">
        <v>69</v>
      </c>
      <c r="D57" s="157"/>
      <c r="E57" s="11" t="s">
        <v>70</v>
      </c>
      <c r="F57" s="161"/>
      <c r="G57" s="11"/>
      <c r="H57" s="64"/>
      <c r="I57" s="14"/>
      <c r="J57" s="14"/>
      <c r="K57" s="14"/>
    </row>
    <row r="58" spans="2:11" x14ac:dyDescent="0.3">
      <c r="B58" s="8"/>
      <c r="C58" s="156" t="s">
        <v>97</v>
      </c>
      <c r="D58" s="156"/>
      <c r="E58" s="156"/>
      <c r="F58" s="151"/>
      <c r="G58" s="156"/>
      <c r="H58" s="156"/>
      <c r="I58" s="156"/>
      <c r="J58" s="156"/>
      <c r="K58" s="156"/>
    </row>
    <row r="59" spans="2:11" ht="40.5" customHeight="1" x14ac:dyDescent="0.3">
      <c r="B59" s="21" t="s">
        <v>147</v>
      </c>
      <c r="C59" s="157" t="s">
        <v>98</v>
      </c>
      <c r="D59" s="157"/>
      <c r="E59" s="26" t="s">
        <v>56</v>
      </c>
      <c r="F59" s="28"/>
      <c r="G59" s="27">
        <v>2595228.29</v>
      </c>
      <c r="H59" s="64">
        <f>H10/H35</f>
        <v>2599904.7142857141</v>
      </c>
      <c r="I59" s="14"/>
      <c r="J59" s="14"/>
      <c r="K59" s="14"/>
    </row>
    <row r="60" spans="2:11" ht="40.5" customHeight="1" x14ac:dyDescent="0.3">
      <c r="B60" s="22" t="s">
        <v>148</v>
      </c>
      <c r="C60" s="157" t="s">
        <v>99</v>
      </c>
      <c r="D60" s="157"/>
      <c r="E60" s="26" t="s">
        <v>56</v>
      </c>
      <c r="F60" s="29"/>
      <c r="G60" s="64">
        <f t="shared" ref="G60:G66" si="0">G11/G36</f>
        <v>12820.51282051282</v>
      </c>
      <c r="H60" s="69">
        <f>H11/H36</f>
        <v>12179.48717948718</v>
      </c>
      <c r="I60" s="13"/>
      <c r="J60" s="14"/>
      <c r="K60" s="14"/>
    </row>
    <row r="61" spans="2:11" ht="40.5" customHeight="1" x14ac:dyDescent="0.3">
      <c r="B61" s="21" t="s">
        <v>149</v>
      </c>
      <c r="C61" s="157" t="s">
        <v>100</v>
      </c>
      <c r="D61" s="157"/>
      <c r="E61" s="26" t="s">
        <v>56</v>
      </c>
      <c r="F61" s="29"/>
      <c r="G61" s="64">
        <f t="shared" si="0"/>
        <v>2000</v>
      </c>
      <c r="H61" s="64">
        <f>H12/H37</f>
        <v>992.5</v>
      </c>
      <c r="I61" s="13"/>
      <c r="J61" s="14"/>
      <c r="K61" s="14"/>
    </row>
    <row r="62" spans="2:11" ht="40.5" customHeight="1" x14ac:dyDescent="0.3">
      <c r="B62" s="22" t="s">
        <v>150</v>
      </c>
      <c r="C62" s="157" t="s">
        <v>101</v>
      </c>
      <c r="D62" s="157"/>
      <c r="E62" s="26" t="s">
        <v>56</v>
      </c>
      <c r="F62" s="29"/>
      <c r="G62" s="69">
        <f t="shared" si="0"/>
        <v>4347.826086956522</v>
      </c>
      <c r="H62" s="69">
        <f>H13/H38</f>
        <v>6521.739130434783</v>
      </c>
      <c r="I62" s="92"/>
      <c r="J62" s="14"/>
      <c r="K62" s="14"/>
    </row>
    <row r="63" spans="2:11" ht="46.5" customHeight="1" x14ac:dyDescent="0.3">
      <c r="B63" s="21" t="s">
        <v>151</v>
      </c>
      <c r="C63" s="157" t="s">
        <v>102</v>
      </c>
      <c r="D63" s="157"/>
      <c r="E63" s="26" t="s">
        <v>62</v>
      </c>
      <c r="F63" s="29">
        <v>24247</v>
      </c>
      <c r="G63" s="69">
        <f t="shared" si="0"/>
        <v>497.5</v>
      </c>
      <c r="H63" s="69"/>
      <c r="I63" s="92"/>
      <c r="J63" s="14"/>
      <c r="K63" s="14"/>
    </row>
    <row r="64" spans="2:11" ht="46.5" customHeight="1" x14ac:dyDescent="0.3">
      <c r="B64" s="21" t="s">
        <v>152</v>
      </c>
      <c r="C64" s="157" t="s">
        <v>103</v>
      </c>
      <c r="D64" s="157"/>
      <c r="E64" s="26" t="s">
        <v>62</v>
      </c>
      <c r="F64" s="29" t="s">
        <v>57</v>
      </c>
      <c r="G64" s="69">
        <f t="shared" si="0"/>
        <v>489000</v>
      </c>
      <c r="H64" s="69"/>
      <c r="I64" s="92"/>
      <c r="J64" s="14"/>
      <c r="K64" s="14"/>
    </row>
    <row r="65" spans="2:11" ht="46.5" customHeight="1" x14ac:dyDescent="0.3">
      <c r="B65" s="21" t="s">
        <v>153</v>
      </c>
      <c r="C65" s="157" t="s">
        <v>104</v>
      </c>
      <c r="D65" s="157"/>
      <c r="E65" s="26" t="s">
        <v>62</v>
      </c>
      <c r="F65" s="30"/>
      <c r="G65" s="69">
        <f t="shared" si="0"/>
        <v>1371.4285714285713</v>
      </c>
      <c r="H65" s="69">
        <f>H16/H41</f>
        <v>4000</v>
      </c>
      <c r="I65" s="92"/>
      <c r="J65" s="14"/>
      <c r="K65" s="14"/>
    </row>
    <row r="66" spans="2:11" ht="46.5" customHeight="1" x14ac:dyDescent="0.3">
      <c r="B66" s="21" t="s">
        <v>154</v>
      </c>
      <c r="C66" s="157" t="s">
        <v>105</v>
      </c>
      <c r="D66" s="157"/>
      <c r="E66" s="26" t="s">
        <v>62</v>
      </c>
      <c r="F66" s="29" t="s">
        <v>11</v>
      </c>
      <c r="G66" s="69">
        <f t="shared" si="0"/>
        <v>3193.5483870967741</v>
      </c>
      <c r="H66" s="69"/>
      <c r="I66" s="92"/>
      <c r="J66" s="14"/>
      <c r="K66" s="14"/>
    </row>
    <row r="67" spans="2:11" ht="46.5" customHeight="1" x14ac:dyDescent="0.3">
      <c r="B67" s="60" t="s">
        <v>165</v>
      </c>
      <c r="C67" s="157" t="s">
        <v>204</v>
      </c>
      <c r="D67" s="157"/>
      <c r="E67" s="61" t="s">
        <v>62</v>
      </c>
      <c r="F67" s="59"/>
      <c r="G67" s="69"/>
      <c r="H67" s="69">
        <f>H18/H43</f>
        <v>28571.428571428572</v>
      </c>
      <c r="I67" s="92"/>
      <c r="J67" s="58"/>
      <c r="K67" s="58"/>
    </row>
    <row r="68" spans="2:11" ht="46.5" customHeight="1" x14ac:dyDescent="0.3">
      <c r="B68" s="60" t="s">
        <v>166</v>
      </c>
      <c r="C68" s="166" t="s">
        <v>249</v>
      </c>
      <c r="D68" s="167"/>
      <c r="E68" s="108" t="s">
        <v>62</v>
      </c>
      <c r="F68" s="106"/>
      <c r="G68" s="93"/>
      <c r="H68" s="69">
        <f>H19/H44</f>
        <v>3415.2592592592591</v>
      </c>
      <c r="I68" s="92"/>
      <c r="J68" s="107"/>
      <c r="K68" s="107"/>
    </row>
    <row r="69" spans="2:11" ht="89.25" customHeight="1" x14ac:dyDescent="0.3">
      <c r="B69" s="21" t="s">
        <v>155</v>
      </c>
      <c r="C69" s="157" t="s">
        <v>106</v>
      </c>
      <c r="D69" s="157"/>
      <c r="E69" s="26" t="s">
        <v>56</v>
      </c>
      <c r="F69" s="29" t="s">
        <v>74</v>
      </c>
      <c r="G69" s="27">
        <v>48.37</v>
      </c>
      <c r="H69" s="95">
        <f>H21/H45</f>
        <v>40.99932128597014</v>
      </c>
      <c r="I69" s="13"/>
      <c r="J69" s="14"/>
      <c r="K69" s="14"/>
    </row>
    <row r="70" spans="2:11" ht="102" customHeight="1" x14ac:dyDescent="0.3">
      <c r="B70" s="21" t="s">
        <v>156</v>
      </c>
      <c r="C70" s="157" t="s">
        <v>187</v>
      </c>
      <c r="D70" s="157"/>
      <c r="E70" s="26" t="s">
        <v>62</v>
      </c>
      <c r="F70" s="29"/>
      <c r="G70" s="27">
        <v>35.72</v>
      </c>
      <c r="H70" s="95">
        <f>H22/H46</f>
        <v>35.459974298888802</v>
      </c>
      <c r="I70" s="13"/>
      <c r="J70" s="14"/>
      <c r="K70" s="14"/>
    </row>
    <row r="71" spans="2:11" ht="49.5" customHeight="1" x14ac:dyDescent="0.3">
      <c r="B71" s="20">
        <v>3</v>
      </c>
      <c r="C71" s="157" t="s">
        <v>107</v>
      </c>
      <c r="D71" s="157"/>
      <c r="E71" s="26" t="s">
        <v>56</v>
      </c>
      <c r="F71" s="29"/>
      <c r="G71" s="93">
        <f>G23/G47</f>
        <v>49.359803350543451</v>
      </c>
      <c r="H71" s="93"/>
      <c r="I71" s="13"/>
      <c r="J71" s="14"/>
      <c r="K71" s="14"/>
    </row>
    <row r="72" spans="2:11" ht="74.25" customHeight="1" x14ac:dyDescent="0.3">
      <c r="B72" s="20" t="s">
        <v>232</v>
      </c>
      <c r="C72" s="166" t="s">
        <v>108</v>
      </c>
      <c r="D72" s="167"/>
      <c r="E72" s="26" t="s">
        <v>56</v>
      </c>
      <c r="F72" s="29"/>
      <c r="G72" s="27">
        <v>1700</v>
      </c>
      <c r="H72" s="64"/>
      <c r="I72" s="13"/>
      <c r="J72" s="14"/>
      <c r="K72" s="14"/>
    </row>
    <row r="73" spans="2:11" ht="87" customHeight="1" x14ac:dyDescent="0.3">
      <c r="B73" s="60" t="s">
        <v>233</v>
      </c>
      <c r="C73" s="157" t="s">
        <v>109</v>
      </c>
      <c r="D73" s="157"/>
      <c r="E73" s="61" t="s">
        <v>56</v>
      </c>
      <c r="F73" s="29"/>
      <c r="G73" s="27">
        <v>1300</v>
      </c>
      <c r="H73" s="64"/>
      <c r="I73" s="58"/>
      <c r="J73" s="58"/>
      <c r="K73" s="58"/>
    </row>
    <row r="74" spans="2:11" ht="59.25" customHeight="1" x14ac:dyDescent="0.3">
      <c r="B74" s="21" t="s">
        <v>157</v>
      </c>
      <c r="C74" s="157" t="s">
        <v>185</v>
      </c>
      <c r="D74" s="157"/>
      <c r="E74" s="26" t="s">
        <v>56</v>
      </c>
      <c r="F74" s="31"/>
      <c r="G74" s="94">
        <f>G26/G50</f>
        <v>25462.5</v>
      </c>
      <c r="H74" s="64"/>
      <c r="I74" s="14"/>
      <c r="J74" s="14"/>
      <c r="K74" s="14"/>
    </row>
    <row r="75" spans="2:11" ht="49.5" customHeight="1" x14ac:dyDescent="0.3">
      <c r="B75" s="20" t="s">
        <v>158</v>
      </c>
      <c r="C75" s="157" t="s">
        <v>110</v>
      </c>
      <c r="D75" s="157"/>
      <c r="E75" s="26" t="s">
        <v>56</v>
      </c>
      <c r="F75" s="29"/>
      <c r="G75" s="94">
        <f>G27/G51</f>
        <v>10526.315789473685</v>
      </c>
      <c r="H75" s="94">
        <f>H27/H51</f>
        <v>10529.045643153526</v>
      </c>
      <c r="I75" s="14"/>
      <c r="J75" s="14"/>
      <c r="K75" s="14"/>
    </row>
    <row r="76" spans="2:11" ht="49.5" customHeight="1" x14ac:dyDescent="0.3">
      <c r="B76" s="20" t="s">
        <v>216</v>
      </c>
      <c r="C76" s="166" t="s">
        <v>193</v>
      </c>
      <c r="D76" s="167"/>
      <c r="E76" s="46" t="s">
        <v>62</v>
      </c>
      <c r="F76" s="45"/>
      <c r="G76" s="94">
        <f>G28/G52</f>
        <v>1000000</v>
      </c>
      <c r="H76" s="80"/>
      <c r="I76" s="44"/>
      <c r="J76" s="44"/>
      <c r="K76" s="44"/>
    </row>
    <row r="77" spans="2:11" ht="49.5" customHeight="1" x14ac:dyDescent="0.3">
      <c r="B77" s="20" t="s">
        <v>218</v>
      </c>
      <c r="C77" s="169" t="s">
        <v>206</v>
      </c>
      <c r="D77" s="169"/>
      <c r="E77" s="61" t="s">
        <v>62</v>
      </c>
      <c r="F77" s="59"/>
      <c r="G77" s="94"/>
      <c r="H77" s="72">
        <f>H29/H53</f>
        <v>1531000</v>
      </c>
      <c r="I77" s="58"/>
      <c r="J77" s="58"/>
      <c r="K77" s="58"/>
    </row>
    <row r="78" spans="2:11" ht="49.5" customHeight="1" x14ac:dyDescent="0.3">
      <c r="B78" s="20" t="s">
        <v>226</v>
      </c>
      <c r="C78" s="149" t="s">
        <v>234</v>
      </c>
      <c r="D78" s="150"/>
      <c r="E78" s="61" t="s">
        <v>62</v>
      </c>
      <c r="F78" s="81"/>
      <c r="G78" s="94"/>
      <c r="H78" s="72">
        <f>H30/H54</f>
        <v>500</v>
      </c>
      <c r="I78" s="85"/>
      <c r="J78" s="85"/>
      <c r="K78" s="85"/>
    </row>
    <row r="79" spans="2:11" ht="30.75" customHeight="1" x14ac:dyDescent="0.3">
      <c r="B79" s="20" t="s">
        <v>238</v>
      </c>
      <c r="C79" s="149" t="s">
        <v>241</v>
      </c>
      <c r="D79" s="150"/>
      <c r="E79" s="100" t="s">
        <v>62</v>
      </c>
      <c r="F79" s="99"/>
      <c r="G79" s="94"/>
      <c r="H79" s="139">
        <f>H31/H55</f>
        <v>7.7760013934594499</v>
      </c>
      <c r="I79" s="98"/>
      <c r="J79" s="98"/>
      <c r="K79" s="98"/>
    </row>
    <row r="80" spans="2:11" ht="31.5" customHeight="1" x14ac:dyDescent="0.3">
      <c r="B80" s="20" t="s">
        <v>219</v>
      </c>
      <c r="C80" s="149" t="s">
        <v>262</v>
      </c>
      <c r="D80" s="150"/>
      <c r="E80" s="108" t="s">
        <v>62</v>
      </c>
      <c r="F80" s="128"/>
      <c r="G80" s="132"/>
      <c r="H80" s="140">
        <f>H32/H56</f>
        <v>750000</v>
      </c>
      <c r="I80" s="129"/>
      <c r="J80" s="129"/>
      <c r="K80" s="129"/>
    </row>
    <row r="81" spans="2:11" ht="49.5" customHeight="1" x14ac:dyDescent="0.3">
      <c r="B81" s="20" t="s">
        <v>257</v>
      </c>
      <c r="C81" s="157" t="s">
        <v>111</v>
      </c>
      <c r="D81" s="157"/>
      <c r="E81" s="26" t="s">
        <v>70</v>
      </c>
      <c r="F81" s="32"/>
      <c r="G81" s="27" t="s">
        <v>47</v>
      </c>
      <c r="H81" s="64"/>
      <c r="I81" s="14"/>
      <c r="J81" s="14"/>
      <c r="K81" s="14"/>
    </row>
    <row r="82" spans="2:11" x14ac:dyDescent="0.3">
      <c r="B82" s="20"/>
      <c r="C82" s="156" t="s">
        <v>112</v>
      </c>
      <c r="D82" s="156"/>
      <c r="E82" s="156"/>
      <c r="F82" s="153"/>
      <c r="G82" s="156"/>
      <c r="H82" s="156"/>
      <c r="I82" s="156"/>
      <c r="J82" s="156"/>
      <c r="K82" s="156"/>
    </row>
    <row r="83" spans="2:11" ht="41.25" customHeight="1" x14ac:dyDescent="0.3">
      <c r="B83" s="21" t="s">
        <v>147</v>
      </c>
      <c r="C83" s="157" t="s">
        <v>113</v>
      </c>
      <c r="D83" s="157"/>
      <c r="E83" s="11" t="s">
        <v>114</v>
      </c>
      <c r="F83" s="159"/>
      <c r="G83" s="11">
        <v>100</v>
      </c>
      <c r="H83" s="64">
        <v>100</v>
      </c>
      <c r="I83" s="14"/>
      <c r="J83" s="14"/>
      <c r="K83" s="14"/>
    </row>
    <row r="84" spans="2:11" ht="41.25" customHeight="1" x14ac:dyDescent="0.3">
      <c r="B84" s="22" t="s">
        <v>148</v>
      </c>
      <c r="C84" s="168" t="s">
        <v>115</v>
      </c>
      <c r="D84" s="168"/>
      <c r="E84" s="11" t="s">
        <v>114</v>
      </c>
      <c r="F84" s="160"/>
      <c r="G84" s="11">
        <v>100</v>
      </c>
      <c r="H84" s="64">
        <v>100</v>
      </c>
      <c r="I84" s="14"/>
      <c r="J84" s="14"/>
      <c r="K84" s="14"/>
    </row>
    <row r="85" spans="2:11" ht="43.5" customHeight="1" x14ac:dyDescent="0.3">
      <c r="B85" s="21" t="s">
        <v>149</v>
      </c>
      <c r="C85" s="157" t="s">
        <v>116</v>
      </c>
      <c r="D85" s="157"/>
      <c r="E85" s="11" t="s">
        <v>114</v>
      </c>
      <c r="F85" s="160"/>
      <c r="G85" s="11">
        <v>100</v>
      </c>
      <c r="H85" s="64">
        <v>100</v>
      </c>
      <c r="I85" s="14"/>
      <c r="J85" s="14"/>
      <c r="K85" s="14"/>
    </row>
    <row r="86" spans="2:11" ht="41.25" customHeight="1" x14ac:dyDescent="0.3">
      <c r="B86" s="22" t="s">
        <v>150</v>
      </c>
      <c r="C86" s="157" t="s">
        <v>117</v>
      </c>
      <c r="D86" s="157"/>
      <c r="E86" s="11" t="s">
        <v>114</v>
      </c>
      <c r="F86" s="160"/>
      <c r="G86" s="11">
        <v>100</v>
      </c>
      <c r="H86" s="64"/>
      <c r="I86" s="14"/>
      <c r="J86" s="14"/>
      <c r="K86" s="14"/>
    </row>
    <row r="87" spans="2:11" ht="41.25" customHeight="1" x14ac:dyDescent="0.3">
      <c r="B87" s="21" t="s">
        <v>151</v>
      </c>
      <c r="C87" s="157" t="s">
        <v>118</v>
      </c>
      <c r="D87" s="157"/>
      <c r="E87" s="11" t="s">
        <v>114</v>
      </c>
      <c r="F87" s="160"/>
      <c r="G87" s="11">
        <v>100</v>
      </c>
      <c r="H87" s="64"/>
      <c r="I87" s="14"/>
      <c r="J87" s="14"/>
      <c r="K87" s="14"/>
    </row>
    <row r="88" spans="2:11" ht="41.25" customHeight="1" x14ac:dyDescent="0.3">
      <c r="B88" s="21" t="s">
        <v>152</v>
      </c>
      <c r="C88" s="157" t="s">
        <v>119</v>
      </c>
      <c r="D88" s="157"/>
      <c r="E88" s="11" t="s">
        <v>114</v>
      </c>
      <c r="F88" s="160"/>
      <c r="G88" s="11">
        <v>100</v>
      </c>
      <c r="H88" s="64"/>
      <c r="I88" s="14"/>
      <c r="J88" s="14"/>
      <c r="K88" s="14"/>
    </row>
    <row r="89" spans="2:11" ht="41.25" customHeight="1" x14ac:dyDescent="0.3">
      <c r="B89" s="21" t="s">
        <v>153</v>
      </c>
      <c r="C89" s="157" t="s">
        <v>120</v>
      </c>
      <c r="D89" s="157"/>
      <c r="E89" s="11" t="s">
        <v>114</v>
      </c>
      <c r="F89" s="160"/>
      <c r="G89" s="11">
        <v>100</v>
      </c>
      <c r="H89" s="64"/>
      <c r="I89" s="14"/>
      <c r="J89" s="14"/>
      <c r="K89" s="14"/>
    </row>
    <row r="90" spans="2:11" ht="27.75" customHeight="1" x14ac:dyDescent="0.3">
      <c r="B90" s="21" t="s">
        <v>154</v>
      </c>
      <c r="C90" s="157" t="s">
        <v>121</v>
      </c>
      <c r="D90" s="157"/>
      <c r="E90" s="11" t="s">
        <v>114</v>
      </c>
      <c r="F90" s="160"/>
      <c r="G90" s="11">
        <v>100</v>
      </c>
      <c r="H90" s="64"/>
      <c r="I90" s="14"/>
      <c r="J90" s="14"/>
      <c r="K90" s="14"/>
    </row>
    <row r="91" spans="2:11" ht="41.25" customHeight="1" x14ac:dyDescent="0.3">
      <c r="B91" s="60" t="s">
        <v>165</v>
      </c>
      <c r="C91" s="166" t="s">
        <v>205</v>
      </c>
      <c r="D91" s="167"/>
      <c r="E91" s="64" t="s">
        <v>114</v>
      </c>
      <c r="F91" s="160"/>
      <c r="G91" s="64"/>
      <c r="H91" s="64">
        <v>100</v>
      </c>
      <c r="I91" s="58"/>
      <c r="J91" s="58"/>
      <c r="K91" s="58"/>
    </row>
    <row r="92" spans="2:11" ht="41.25" customHeight="1" x14ac:dyDescent="0.3">
      <c r="B92" s="60" t="s">
        <v>166</v>
      </c>
      <c r="C92" s="166" t="s">
        <v>250</v>
      </c>
      <c r="D92" s="167"/>
      <c r="E92" s="64" t="s">
        <v>114</v>
      </c>
      <c r="F92" s="160"/>
      <c r="G92" s="64"/>
      <c r="H92" s="64">
        <v>100</v>
      </c>
      <c r="I92" s="107"/>
      <c r="J92" s="107"/>
      <c r="K92" s="107"/>
    </row>
    <row r="93" spans="2:11" ht="87.75" customHeight="1" x14ac:dyDescent="0.3">
      <c r="B93" s="20">
        <v>2</v>
      </c>
      <c r="C93" s="157" t="s">
        <v>122</v>
      </c>
      <c r="D93" s="157"/>
      <c r="E93" s="11" t="s">
        <v>114</v>
      </c>
      <c r="F93" s="160"/>
      <c r="G93" s="11">
        <v>74</v>
      </c>
      <c r="H93" s="64">
        <v>82</v>
      </c>
      <c r="I93" s="14"/>
      <c r="J93" s="14"/>
      <c r="K93" s="14"/>
    </row>
    <row r="94" spans="2:11" ht="31.5" customHeight="1" x14ac:dyDescent="0.3">
      <c r="B94" s="20">
        <v>3</v>
      </c>
      <c r="C94" s="157" t="s">
        <v>123</v>
      </c>
      <c r="D94" s="157"/>
      <c r="E94" s="11" t="s">
        <v>114</v>
      </c>
      <c r="F94" s="160"/>
      <c r="G94" s="11">
        <v>100</v>
      </c>
      <c r="H94" s="64"/>
      <c r="I94" s="14"/>
      <c r="J94" s="14"/>
      <c r="K94" s="14"/>
    </row>
    <row r="95" spans="2:11" ht="82.5" customHeight="1" x14ac:dyDescent="0.3">
      <c r="B95" s="20">
        <v>4</v>
      </c>
      <c r="C95" s="157" t="s">
        <v>124</v>
      </c>
      <c r="D95" s="157"/>
      <c r="E95" s="11" t="s">
        <v>114</v>
      </c>
      <c r="F95" s="160"/>
      <c r="G95" s="64">
        <v>100</v>
      </c>
      <c r="H95" s="64"/>
      <c r="I95" s="85"/>
      <c r="J95" s="85"/>
      <c r="K95" s="85"/>
    </row>
    <row r="96" spans="2:11" ht="41.25" customHeight="1" x14ac:dyDescent="0.3">
      <c r="B96" s="60" t="s">
        <v>157</v>
      </c>
      <c r="C96" s="168" t="s">
        <v>186</v>
      </c>
      <c r="D96" s="168"/>
      <c r="E96" s="11" t="s">
        <v>114</v>
      </c>
      <c r="F96" s="160"/>
      <c r="G96" s="11">
        <v>100</v>
      </c>
      <c r="H96" s="64"/>
      <c r="I96" s="14"/>
      <c r="J96" s="14"/>
      <c r="K96" s="14"/>
    </row>
    <row r="97" spans="2:11" ht="54.75" customHeight="1" x14ac:dyDescent="0.3">
      <c r="B97" s="20" t="s">
        <v>158</v>
      </c>
      <c r="C97" s="157" t="s">
        <v>125</v>
      </c>
      <c r="D97" s="157"/>
      <c r="E97" s="64" t="s">
        <v>114</v>
      </c>
      <c r="F97" s="160"/>
      <c r="G97" s="11">
        <v>100</v>
      </c>
      <c r="H97" s="64">
        <v>100</v>
      </c>
      <c r="I97" s="14"/>
      <c r="J97" s="14"/>
      <c r="K97" s="14"/>
    </row>
    <row r="98" spans="2:11" ht="41.25" customHeight="1" x14ac:dyDescent="0.3">
      <c r="B98" s="20" t="s">
        <v>216</v>
      </c>
      <c r="C98" s="157" t="s">
        <v>235</v>
      </c>
      <c r="D98" s="157"/>
      <c r="E98" s="11" t="s">
        <v>114</v>
      </c>
      <c r="F98" s="160"/>
      <c r="G98" s="11">
        <v>100</v>
      </c>
      <c r="H98" s="64"/>
      <c r="I98" s="14"/>
      <c r="J98" s="14"/>
      <c r="K98" s="14"/>
    </row>
    <row r="99" spans="2:11" ht="45" customHeight="1" x14ac:dyDescent="0.3">
      <c r="B99" s="20" t="s">
        <v>218</v>
      </c>
      <c r="C99" s="157" t="s">
        <v>202</v>
      </c>
      <c r="D99" s="157"/>
      <c r="E99" s="47" t="s">
        <v>114</v>
      </c>
      <c r="F99" s="160"/>
      <c r="G99" s="47"/>
      <c r="H99" s="64">
        <v>100</v>
      </c>
      <c r="I99" s="44"/>
      <c r="J99" s="44"/>
      <c r="K99" s="44"/>
    </row>
    <row r="100" spans="2:11" ht="41.25" customHeight="1" x14ac:dyDescent="0.3">
      <c r="B100" s="20" t="s">
        <v>226</v>
      </c>
      <c r="C100" s="168" t="s">
        <v>236</v>
      </c>
      <c r="D100" s="168"/>
      <c r="E100" s="64" t="s">
        <v>114</v>
      </c>
      <c r="F100" s="160"/>
      <c r="G100" s="64"/>
      <c r="H100" s="64">
        <v>100</v>
      </c>
      <c r="I100" s="58"/>
      <c r="J100" s="58"/>
      <c r="K100" s="58"/>
    </row>
    <row r="101" spans="2:11" ht="41.25" customHeight="1" x14ac:dyDescent="0.3">
      <c r="B101" s="20" t="s">
        <v>219</v>
      </c>
      <c r="C101" s="147" t="s">
        <v>263</v>
      </c>
      <c r="D101" s="148"/>
      <c r="E101" s="64" t="s">
        <v>114</v>
      </c>
      <c r="F101" s="160"/>
      <c r="G101" s="64"/>
      <c r="H101" s="64">
        <v>100</v>
      </c>
      <c r="I101" s="129"/>
      <c r="J101" s="129"/>
      <c r="K101" s="129"/>
    </row>
    <row r="102" spans="2:11" ht="41.25" customHeight="1" x14ac:dyDescent="0.3">
      <c r="B102" s="20" t="s">
        <v>257</v>
      </c>
      <c r="C102" s="157" t="s">
        <v>126</v>
      </c>
      <c r="D102" s="157"/>
      <c r="E102" s="11" t="s">
        <v>114</v>
      </c>
      <c r="F102" s="161"/>
      <c r="G102" s="11">
        <v>100</v>
      </c>
      <c r="H102" s="64">
        <v>100</v>
      </c>
      <c r="I102" s="14"/>
      <c r="J102" s="14"/>
      <c r="K102" s="14"/>
    </row>
    <row r="104" spans="2:11" s="74" customFormat="1" x14ac:dyDescent="0.3">
      <c r="C104" s="74" t="s">
        <v>266</v>
      </c>
      <c r="H104" s="74" t="s">
        <v>267</v>
      </c>
    </row>
  </sheetData>
  <mergeCells count="105">
    <mergeCell ref="C98:D98"/>
    <mergeCell ref="C93:D93"/>
    <mergeCell ref="C91:D91"/>
    <mergeCell ref="C79:D79"/>
    <mergeCell ref="C31:D31"/>
    <mergeCell ref="C96:D96"/>
    <mergeCell ref="C95:D95"/>
    <mergeCell ref="C89:D89"/>
    <mergeCell ref="C10:D10"/>
    <mergeCell ref="C12:D12"/>
    <mergeCell ref="C30:D30"/>
    <mergeCell ref="C74:D74"/>
    <mergeCell ref="C90:D90"/>
    <mergeCell ref="C67:D67"/>
    <mergeCell ref="C54:D54"/>
    <mergeCell ref="C41:D41"/>
    <mergeCell ref="C42:D42"/>
    <mergeCell ref="C61:D61"/>
    <mergeCell ref="C51:D51"/>
    <mergeCell ref="C57:D57"/>
    <mergeCell ref="C58:K58"/>
    <mergeCell ref="C59:D59"/>
    <mergeCell ref="F35:F57"/>
    <mergeCell ref="C50:D50"/>
    <mergeCell ref="C100:D100"/>
    <mergeCell ref="C92:D92"/>
    <mergeCell ref="C70:D70"/>
    <mergeCell ref="C71:D71"/>
    <mergeCell ref="C19:D19"/>
    <mergeCell ref="C44:D44"/>
    <mergeCell ref="C68:D68"/>
    <mergeCell ref="C48:D48"/>
    <mergeCell ref="C49:D49"/>
    <mergeCell ref="C35:D35"/>
    <mergeCell ref="C25:D25"/>
    <mergeCell ref="C26:D26"/>
    <mergeCell ref="C62:D62"/>
    <mergeCell ref="C60:D60"/>
    <mergeCell ref="C99:D99"/>
    <mergeCell ref="C69:D69"/>
    <mergeCell ref="C72:D72"/>
    <mergeCell ref="C78:D78"/>
    <mergeCell ref="C36:D36"/>
    <mergeCell ref="C33:D33"/>
    <mergeCell ref="C34:K34"/>
    <mergeCell ref="C65:D65"/>
    <mergeCell ref="C66:D66"/>
    <mergeCell ref="C39:D39"/>
    <mergeCell ref="I1:K1"/>
    <mergeCell ref="C97:D97"/>
    <mergeCell ref="C86:D86"/>
    <mergeCell ref="C87:D87"/>
    <mergeCell ref="C88:D88"/>
    <mergeCell ref="C82:K82"/>
    <mergeCell ref="C83:D83"/>
    <mergeCell ref="C84:D84"/>
    <mergeCell ref="C85:D85"/>
    <mergeCell ref="C73:D73"/>
    <mergeCell ref="C75:D75"/>
    <mergeCell ref="C81:D81"/>
    <mergeCell ref="F83:F102"/>
    <mergeCell ref="C77:D77"/>
    <mergeCell ref="C76:D76"/>
    <mergeCell ref="C64:D64"/>
    <mergeCell ref="C102:D102"/>
    <mergeCell ref="C94:D94"/>
    <mergeCell ref="C15:D15"/>
    <mergeCell ref="F4:F6"/>
    <mergeCell ref="C27:D27"/>
    <mergeCell ref="C18:D18"/>
    <mergeCell ref="C29:D29"/>
    <mergeCell ref="C28:D28"/>
    <mergeCell ref="C45:D45"/>
    <mergeCell ref="C37:D37"/>
    <mergeCell ref="C38:D38"/>
    <mergeCell ref="C46:D46"/>
    <mergeCell ref="C47:D47"/>
    <mergeCell ref="C53:D53"/>
    <mergeCell ref="C43:D43"/>
    <mergeCell ref="C40:D40"/>
    <mergeCell ref="C56:D56"/>
    <mergeCell ref="C101:D101"/>
    <mergeCell ref="C80:D80"/>
    <mergeCell ref="B4:B6"/>
    <mergeCell ref="E4:E6"/>
    <mergeCell ref="C24:D24"/>
    <mergeCell ref="D8:J8"/>
    <mergeCell ref="C4:D6"/>
    <mergeCell ref="C13:D13"/>
    <mergeCell ref="C9:D9"/>
    <mergeCell ref="C16:D16"/>
    <mergeCell ref="G4:I5"/>
    <mergeCell ref="J6:K6"/>
    <mergeCell ref="F9:F33"/>
    <mergeCell ref="C22:D22"/>
    <mergeCell ref="C23:D23"/>
    <mergeCell ref="C17:D17"/>
    <mergeCell ref="C20:D20"/>
    <mergeCell ref="C21:D21"/>
    <mergeCell ref="C14:D14"/>
    <mergeCell ref="C7:D7"/>
    <mergeCell ref="C11:D11"/>
    <mergeCell ref="C32:D32"/>
    <mergeCell ref="C55:D55"/>
    <mergeCell ref="C63:D63"/>
  </mergeCells>
  <pageMargins left="0.25" right="0.25" top="0.75" bottom="0.75" header="0.3" footer="0.3"/>
  <pageSetup paperSize="9" scale="80" orientation="landscape" r:id="rId1"/>
  <rowBreaks count="1" manualBreakCount="1">
    <brk id="85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view="pageBreakPreview" zoomScale="60" zoomScaleNormal="100" workbookViewId="0">
      <selection activeCell="Q13" sqref="Q13"/>
    </sheetView>
  </sheetViews>
  <sheetFormatPr defaultRowHeight="18.75" x14ac:dyDescent="0.3"/>
  <cols>
    <col min="1" max="1" width="31.85546875" style="3" customWidth="1"/>
    <col min="2" max="2" width="20" style="3" customWidth="1"/>
    <col min="3" max="3" width="16.140625" style="3" customWidth="1"/>
    <col min="4" max="4" width="13.85546875" style="3" customWidth="1"/>
    <col min="5" max="5" width="18.5703125" style="3" customWidth="1"/>
    <col min="6" max="6" width="17.5703125" style="3" customWidth="1"/>
    <col min="7" max="7" width="17" style="3" customWidth="1"/>
    <col min="8" max="16384" width="9.140625" style="3"/>
  </cols>
  <sheetData>
    <row r="1" spans="1:7" x14ac:dyDescent="0.3">
      <c r="F1" s="5" t="s">
        <v>144</v>
      </c>
    </row>
    <row r="2" spans="1:7" x14ac:dyDescent="0.3">
      <c r="F2" s="5"/>
    </row>
    <row r="3" spans="1:7" x14ac:dyDescent="0.3">
      <c r="B3" s="174" t="s">
        <v>145</v>
      </c>
      <c r="C3" s="174"/>
      <c r="D3" s="174"/>
      <c r="E3" s="174"/>
    </row>
    <row r="4" spans="1:7" x14ac:dyDescent="0.3">
      <c r="A4" s="16" t="s">
        <v>127</v>
      </c>
      <c r="B4" s="176" t="s">
        <v>130</v>
      </c>
      <c r="C4" s="156"/>
      <c r="D4" s="156"/>
      <c r="E4" s="156"/>
      <c r="F4" s="156"/>
      <c r="G4" s="8" t="s">
        <v>18</v>
      </c>
    </row>
    <row r="5" spans="1:7" ht="18.75" customHeight="1" x14ac:dyDescent="0.3">
      <c r="A5" s="17" t="s">
        <v>128</v>
      </c>
      <c r="B5" s="176"/>
      <c r="C5" s="156"/>
      <c r="D5" s="156"/>
      <c r="E5" s="156"/>
      <c r="F5" s="156"/>
      <c r="G5" s="8" t="s">
        <v>131</v>
      </c>
    </row>
    <row r="6" spans="1:7" ht="21" customHeight="1" x14ac:dyDescent="0.3">
      <c r="A6" s="17" t="s">
        <v>129</v>
      </c>
      <c r="B6" s="176" t="s">
        <v>134</v>
      </c>
      <c r="C6" s="156"/>
      <c r="D6" s="156"/>
      <c r="E6" s="8" t="s">
        <v>135</v>
      </c>
      <c r="F6" s="8" t="s">
        <v>136</v>
      </c>
      <c r="G6" s="8" t="s">
        <v>132</v>
      </c>
    </row>
    <row r="7" spans="1:7" ht="15.75" customHeight="1" x14ac:dyDescent="0.3">
      <c r="A7" s="15"/>
      <c r="B7" s="177" t="s">
        <v>15</v>
      </c>
      <c r="C7" s="178" t="s">
        <v>16</v>
      </c>
      <c r="D7" s="178" t="s">
        <v>17</v>
      </c>
      <c r="E7" s="8" t="s">
        <v>137</v>
      </c>
      <c r="F7" s="8" t="s">
        <v>139</v>
      </c>
      <c r="G7" s="8" t="s">
        <v>133</v>
      </c>
    </row>
    <row r="8" spans="1:7" x14ac:dyDescent="0.3">
      <c r="A8" s="15"/>
      <c r="B8" s="178"/>
      <c r="C8" s="178"/>
      <c r="D8" s="178"/>
      <c r="E8" s="8" t="s">
        <v>138</v>
      </c>
      <c r="F8" s="8" t="s">
        <v>138</v>
      </c>
      <c r="G8" s="9"/>
    </row>
    <row r="9" spans="1:7" x14ac:dyDescent="0.3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</row>
    <row r="10" spans="1:7" x14ac:dyDescent="0.3">
      <c r="A10" s="10" t="s">
        <v>140</v>
      </c>
      <c r="B10" s="175">
        <f>'2'!H46</f>
        <v>23584298</v>
      </c>
      <c r="C10" s="175">
        <f>'2'!I46</f>
        <v>28603545</v>
      </c>
      <c r="D10" s="178"/>
      <c r="E10" s="158"/>
      <c r="F10" s="158"/>
      <c r="G10" s="175">
        <f>B10+C10</f>
        <v>52187843</v>
      </c>
    </row>
    <row r="11" spans="1:7" x14ac:dyDescent="0.3">
      <c r="A11" s="10" t="s">
        <v>141</v>
      </c>
      <c r="B11" s="175"/>
      <c r="C11" s="178"/>
      <c r="D11" s="178"/>
      <c r="E11" s="158"/>
      <c r="F11" s="158"/>
      <c r="G11" s="175"/>
    </row>
    <row r="12" spans="1:7" ht="21.75" customHeight="1" x14ac:dyDescent="0.3">
      <c r="A12" s="10" t="s">
        <v>142</v>
      </c>
      <c r="B12" s="11" t="s">
        <v>47</v>
      </c>
      <c r="C12" s="11"/>
      <c r="D12" s="11"/>
      <c r="E12" s="11"/>
      <c r="F12" s="11"/>
      <c r="G12" s="11" t="s">
        <v>47</v>
      </c>
    </row>
    <row r="13" spans="1:7" ht="25.5" customHeight="1" x14ac:dyDescent="0.3">
      <c r="A13" s="10" t="s">
        <v>143</v>
      </c>
      <c r="B13" s="12">
        <f>B10</f>
        <v>23584298</v>
      </c>
      <c r="C13" s="62">
        <f>C10</f>
        <v>28603545</v>
      </c>
      <c r="D13" s="13"/>
      <c r="E13" s="14"/>
      <c r="F13" s="14"/>
      <c r="G13" s="12">
        <f>B13+C13</f>
        <v>52187843</v>
      </c>
    </row>
    <row r="14" spans="1:7" ht="49.5" customHeight="1" x14ac:dyDescent="0.3">
      <c r="A14" s="10" t="s">
        <v>146</v>
      </c>
      <c r="B14" s="11" t="s">
        <v>47</v>
      </c>
      <c r="C14" s="11" t="s">
        <v>47</v>
      </c>
      <c r="D14" s="11" t="s">
        <v>47</v>
      </c>
      <c r="E14" s="11" t="s">
        <v>47</v>
      </c>
      <c r="F14" s="11" t="s">
        <v>47</v>
      </c>
      <c r="G14" s="11" t="s">
        <v>47</v>
      </c>
    </row>
    <row r="16" spans="1:7" s="74" customFormat="1" x14ac:dyDescent="0.3">
      <c r="A16" s="74" t="s">
        <v>266</v>
      </c>
      <c r="F16" s="74" t="s">
        <v>267</v>
      </c>
    </row>
  </sheetData>
  <mergeCells count="12">
    <mergeCell ref="B3:E3"/>
    <mergeCell ref="G10:G11"/>
    <mergeCell ref="B4:F5"/>
    <mergeCell ref="B6:D6"/>
    <mergeCell ref="B7:B8"/>
    <mergeCell ref="C7:C8"/>
    <mergeCell ref="D7:D8"/>
    <mergeCell ref="B10:B11"/>
    <mergeCell ref="C10:C11"/>
    <mergeCell ref="D10:D11"/>
    <mergeCell ref="E10:E11"/>
    <mergeCell ref="F10:F1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</vt:lpstr>
      <vt:lpstr>3</vt:lpstr>
      <vt:lpstr>4</vt:lpstr>
      <vt:lpstr>'2'!Область_печати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2024-11-12T15:01:00Z</dcterms:modified>
</cp:coreProperties>
</file>