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070"/>
  </bookViews>
  <sheets>
    <sheet name="ДОХОДИ 2025" sheetId="33" r:id="rId1"/>
  </sheets>
  <calcPr calcId="145621"/>
  <fileRecoveryPr autoRecover="0"/>
</workbook>
</file>

<file path=xl/calcChain.xml><?xml version="1.0" encoding="utf-8"?>
<calcChain xmlns="http://schemas.openxmlformats.org/spreadsheetml/2006/main">
  <c r="Q7" i="33" l="1"/>
  <c r="Q8" i="33"/>
  <c r="Q9" i="33"/>
  <c r="Q11" i="33" l="1"/>
  <c r="S44" i="33" l="1"/>
  <c r="Q23" i="33" l="1"/>
  <c r="D62" i="33" l="1"/>
  <c r="E62" i="33"/>
  <c r="F62" i="33"/>
  <c r="G62" i="33"/>
  <c r="H62" i="33"/>
  <c r="I62" i="33"/>
  <c r="J62" i="33"/>
  <c r="K62" i="33"/>
  <c r="L62" i="33"/>
  <c r="M62" i="33"/>
  <c r="N62" i="33"/>
  <c r="O62" i="33"/>
  <c r="Q62" i="33"/>
  <c r="C62" i="33"/>
  <c r="Q45" i="33"/>
  <c r="Q41" i="33"/>
  <c r="Q37" i="33"/>
  <c r="Q36" i="33"/>
  <c r="Q33" i="33"/>
  <c r="Q28" i="33"/>
  <c r="Q17" i="33"/>
  <c r="Q13" i="33"/>
  <c r="M77" i="33"/>
  <c r="I77" i="33"/>
  <c r="E77" i="33"/>
  <c r="P61" i="33"/>
  <c r="P60" i="33"/>
  <c r="P59" i="33"/>
  <c r="P58" i="33"/>
  <c r="P57" i="33"/>
  <c r="P56" i="33"/>
  <c r="P55" i="33"/>
  <c r="P54" i="33"/>
  <c r="P53" i="33"/>
  <c r="P52" i="33"/>
  <c r="P51" i="33"/>
  <c r="P50" i="33"/>
  <c r="P49" i="33"/>
  <c r="P48" i="33"/>
  <c r="P47" i="33"/>
  <c r="P46" i="33"/>
  <c r="O45" i="33"/>
  <c r="M45" i="33"/>
  <c r="I45" i="33"/>
  <c r="E45" i="33"/>
  <c r="P44" i="33"/>
  <c r="P43" i="33"/>
  <c r="P42" i="33"/>
  <c r="O41" i="33"/>
  <c r="M41" i="33"/>
  <c r="I41" i="33"/>
  <c r="E41" i="33"/>
  <c r="P40" i="33"/>
  <c r="P39" i="33"/>
  <c r="P38" i="33"/>
  <c r="O38" i="33"/>
  <c r="O36" i="33"/>
  <c r="M36" i="33"/>
  <c r="I36" i="33"/>
  <c r="E36" i="33"/>
  <c r="P35" i="33"/>
  <c r="P34" i="33"/>
  <c r="O33" i="33"/>
  <c r="M33" i="33"/>
  <c r="I33" i="33"/>
  <c r="E33" i="33"/>
  <c r="P32" i="33"/>
  <c r="P31" i="33"/>
  <c r="P30" i="33"/>
  <c r="P29" i="33"/>
  <c r="O28" i="33"/>
  <c r="M28" i="33"/>
  <c r="I28" i="33"/>
  <c r="E28" i="33"/>
  <c r="P27" i="33"/>
  <c r="P26" i="33"/>
  <c r="P25" i="33"/>
  <c r="P24" i="33"/>
  <c r="O23" i="33"/>
  <c r="M23" i="33"/>
  <c r="I23" i="33"/>
  <c r="E23" i="33"/>
  <c r="P22" i="33"/>
  <c r="P21" i="33"/>
  <c r="P20" i="33"/>
  <c r="P19" i="33"/>
  <c r="P18" i="33"/>
  <c r="O17" i="33"/>
  <c r="M17" i="33"/>
  <c r="I17" i="33"/>
  <c r="E17" i="33"/>
  <c r="P16" i="33"/>
  <c r="P15" i="33"/>
  <c r="P14" i="33"/>
  <c r="O13" i="33"/>
  <c r="M13" i="33"/>
  <c r="I13" i="33"/>
  <c r="E13" i="33"/>
  <c r="P12" i="33"/>
  <c r="P13" i="33" s="1"/>
  <c r="O11" i="33"/>
  <c r="M11" i="33"/>
  <c r="I11" i="33"/>
  <c r="E11" i="33"/>
  <c r="P10" i="33"/>
  <c r="P9" i="33"/>
  <c r="P8" i="33"/>
  <c r="P7" i="33"/>
  <c r="P6" i="33"/>
  <c r="P62" i="33" l="1"/>
  <c r="Q38" i="33"/>
  <c r="P28" i="33"/>
  <c r="P33" i="33"/>
  <c r="Q63" i="33"/>
  <c r="Q78" i="33" s="1"/>
  <c r="Q82" i="33" s="1"/>
  <c r="P17" i="33"/>
  <c r="O63" i="33"/>
  <c r="P36" i="33"/>
  <c r="P11" i="33"/>
  <c r="P23" i="33"/>
  <c r="P45" i="33"/>
  <c r="P41" i="33"/>
  <c r="P63" i="33" l="1"/>
  <c r="P78" i="33" s="1"/>
  <c r="P82" i="33" s="1"/>
</calcChain>
</file>

<file path=xl/sharedStrings.xml><?xml version="1.0" encoding="utf-8"?>
<sst xmlns="http://schemas.openxmlformats.org/spreadsheetml/2006/main" count="322" uniqueCount="252">
  <si>
    <t>Інші субвенції з місцевого бюджету</t>
  </si>
  <si>
    <t>Код бюджетної класифікації</t>
  </si>
  <si>
    <t>Найменування</t>
  </si>
  <si>
    <t>Уточнений річний план</t>
  </si>
  <si>
    <t>Уточнений план на період</t>
  </si>
  <si>
    <t>Фактичне надійшло</t>
  </si>
  <si>
    <t>% виконання від плану на період</t>
  </si>
  <si>
    <t>Фактичне надійшло за 10 місяців 2024</t>
  </si>
  <si>
    <t>очікуване 2024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</si>
  <si>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</si>
  <si>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</si>
  <si>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107.83</t>
  </si>
  <si>
    <t>93.34</t>
  </si>
  <si>
    <t>108.99</t>
  </si>
  <si>
    <t>11010200</t>
  </si>
  <si>
    <t>Податок на доходи фізичних осіб з грошового забезпечення, грошових винагород та інших виплат, одержаних військовослужбовцями, поліцейськими та особами рядового і начальницького складу, що сплачується податковими агентами</t>
  </si>
  <si>
    <t>103.16</t>
  </si>
  <si>
    <t>100.03</t>
  </si>
  <si>
    <t>0.00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</si>
  <si>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</si>
  <si>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</si>
  <si>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188.14</t>
  </si>
  <si>
    <t>116.24</t>
  </si>
  <si>
    <t>116.26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</si>
  <si>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</si>
  <si>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</si>
  <si>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184.25</t>
  </si>
  <si>
    <t>115.84</t>
  </si>
  <si>
    <t>108.80</t>
  </si>
  <si>
    <t>11011300</t>
  </si>
  <si>
    <t>Податок на доходи фізичних осіб у вигляді мінімального податкового зобов’язання, що підлягає сплаті фізичними особами</t>
  </si>
  <si>
    <t>544.99</t>
  </si>
  <si>
    <t>11020200</t>
  </si>
  <si>
    <t>Податок на прибуток підприємств та фінансових установ комунальної власності </t>
  </si>
  <si>
    <t>104.00</t>
  </si>
  <si>
    <t>100.00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</si>
  <si>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</si>
  <si>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</si>
  <si>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111.21</t>
  </si>
  <si>
    <t>108.85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</si>
  <si>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</si>
  <si>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</si>
  <si>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178.98</t>
  </si>
  <si>
    <t>123.96</t>
  </si>
  <si>
    <t>112.24</t>
  </si>
  <si>
    <t>13070200</t>
  </si>
  <si>
    <t>Плата за спеціальне використання водних біоресурсів</t>
  </si>
  <si>
    <t>14021900</t>
  </si>
  <si>
    <t>Пальне</t>
  </si>
  <si>
    <t>135.12</t>
  </si>
  <si>
    <t>35.80</t>
  </si>
  <si>
    <t>107.91</t>
  </si>
  <si>
    <t>14031900</t>
  </si>
  <si>
    <t>115.86</t>
  </si>
  <si>
    <t>52.13</t>
  </si>
  <si>
    <t>111.87</t>
  </si>
  <si>
    <t>14040000</t>
  </si>
  <si>
    <t>Акцизний податок з реалізації суб’єктами господарювання роздрібної торгівлі підакцизних товарів</t>
  </si>
  <si>
    <t>142.16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</si>
  <si>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</si>
  <si>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</si>
  <si>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112.11</t>
  </si>
  <si>
    <t>109.52</t>
  </si>
  <si>
    <t>14040200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</si>
  <si>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</si>
  <si>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90.81</t>
  </si>
  <si>
    <t>110.14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</si>
  <si>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</si>
  <si>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</si>
  <si>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82.53</t>
  </si>
  <si>
    <t>148.59</t>
  </si>
  <si>
    <t>106.72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</si>
  <si>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</si>
  <si>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</si>
  <si>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153.88</t>
  </si>
  <si>
    <t>84.36</t>
  </si>
  <si>
    <t>114.34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</si>
  <si>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</si>
  <si>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</si>
  <si>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139.56</t>
  </si>
  <si>
    <t>68.17</t>
  </si>
  <si>
    <t>123.60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</si>
  <si>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</si>
  <si>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</si>
  <si>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127.61</t>
  </si>
  <si>
    <t>102.51</t>
  </si>
  <si>
    <t>101.68</t>
  </si>
  <si>
    <t>18010500</t>
  </si>
  <si>
    <t>Земельний податок з юридичних осіб</t>
  </si>
  <si>
    <t>103.46</t>
  </si>
  <si>
    <t>66.53</t>
  </si>
  <si>
    <t>110.76</t>
  </si>
  <si>
    <t>18010600</t>
  </si>
  <si>
    <t>Орендна плата з юридичних осіб</t>
  </si>
  <si>
    <t>137.30</t>
  </si>
  <si>
    <t>83.64</t>
  </si>
  <si>
    <t>106.57</t>
  </si>
  <si>
    <t>18010700</t>
  </si>
  <si>
    <t>Земельний податок з фізичних осіб</t>
  </si>
  <si>
    <t>149.92</t>
  </si>
  <si>
    <t>79.77</t>
  </si>
  <si>
    <t>119.14</t>
  </si>
  <si>
    <t>18010900</t>
  </si>
  <si>
    <t>Орендна плата з фізичних осіб</t>
  </si>
  <si>
    <t>81.89</t>
  </si>
  <si>
    <t>80.56</t>
  </si>
  <si>
    <t>108.90</t>
  </si>
  <si>
    <t>18011000</t>
  </si>
  <si>
    <t>Транспортний податок з фізичних осіб</t>
  </si>
  <si>
    <t>133.70</t>
  </si>
  <si>
    <t>110.91</t>
  </si>
  <si>
    <t>18011100</t>
  </si>
  <si>
    <t>Транспортний податок з юридичних осіб</t>
  </si>
  <si>
    <t>125.00</t>
  </si>
  <si>
    <t>84.89</t>
  </si>
  <si>
    <t>18020200</t>
  </si>
  <si>
    <t>Збір за місця для паркування транспортних засобів, сплачений фізичними особами </t>
  </si>
  <si>
    <t>18030100</t>
  </si>
  <si>
    <t>Туристичний збір, сплачений юридичними особами </t>
  </si>
  <si>
    <t>85.63</t>
  </si>
  <si>
    <t>-109.07</t>
  </si>
  <si>
    <t>101.76</t>
  </si>
  <si>
    <t>18030200</t>
  </si>
  <si>
    <t>Туристичний збір, сплачений фізичними особами </t>
  </si>
  <si>
    <t>169.41</t>
  </si>
  <si>
    <t>113.86</t>
  </si>
  <si>
    <t>18050300</t>
  </si>
  <si>
    <t>Єдиний податок з юридичних осіб </t>
  </si>
  <si>
    <t>111.75</t>
  </si>
  <si>
    <t>100.88</t>
  </si>
  <si>
    <t>101.95</t>
  </si>
  <si>
    <t>18050400</t>
  </si>
  <si>
    <t>Єдиний податок з фізичних осіб </t>
  </si>
  <si>
    <t>144.46</t>
  </si>
  <si>
    <t>79.50</t>
  </si>
  <si>
    <t>106.88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</si>
  <si>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</si>
  <si>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</si>
  <si>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134.94</t>
  </si>
  <si>
    <t>134.86</t>
  </si>
  <si>
    <t>125.19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</si>
  <si>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</si>
  <si>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</si>
  <si>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</si>
  <si>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</si>
  <si>
    <t>100.02</t>
  </si>
  <si>
    <t>21081100</t>
  </si>
  <si>
    <t>Адміністративні штрафи та інші санкції </t>
  </si>
  <si>
    <t>432.99</t>
  </si>
  <si>
    <t>178.19</t>
  </si>
  <si>
    <t>131.41</t>
  </si>
  <si>
    <t>21081500</t>
  </si>
  <si>
    <t>Штрафні санкції, що застосовуються відповідно до Закону України «Про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пального»</t>
  </si>
  <si>
    <t>152.31</t>
  </si>
  <si>
    <t>115.88</t>
  </si>
  <si>
    <t>143.30</t>
  </si>
  <si>
    <t>22010300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</si>
  <si>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</si>
  <si>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178.89</t>
  </si>
  <si>
    <t>123.78</t>
  </si>
  <si>
    <t>115.12</t>
  </si>
  <si>
    <t>22012500</t>
  </si>
  <si>
    <t>Плата за надання інших адміністративних послуг</t>
  </si>
  <si>
    <t>103.15</t>
  </si>
  <si>
    <t>109.61</t>
  </si>
  <si>
    <t>110.40</t>
  </si>
  <si>
    <t>22012600</t>
  </si>
  <si>
    <t>Адміністративний збір за державну реєстрацію речових прав на нерухоме майно та їх обтяжень</t>
  </si>
  <si>
    <t>137.49</t>
  </si>
  <si>
    <t>112.28</t>
  </si>
  <si>
    <t>122.64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</si>
  <si>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</si>
  <si>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</si>
  <si>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159.93</t>
  </si>
  <si>
    <t>133.27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</si>
  <si>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</si>
  <si>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</si>
  <si>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39.58</t>
  </si>
  <si>
    <t>120.00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</si>
  <si>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</si>
  <si>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</si>
  <si>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15.00</t>
  </si>
  <si>
    <t>85.00</t>
  </si>
  <si>
    <t>595.00</t>
  </si>
  <si>
    <t>22090200</t>
  </si>
  <si>
    <t>Державне мито, не віднесене до інших категорій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</si>
  <si>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</si>
  <si>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</si>
  <si>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59.70</t>
  </si>
  <si>
    <t>111.31</t>
  </si>
  <si>
    <t>137.56</t>
  </si>
  <si>
    <t>22130000</t>
  </si>
  <si>
    <t>Орендна плата за водні об’єкти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</si>
  <si>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24060300</t>
  </si>
  <si>
    <t>Інші надходження  </t>
  </si>
  <si>
    <t>143.88</t>
  </si>
  <si>
    <t>64.04</t>
  </si>
  <si>
    <t>108.38</t>
  </si>
  <si>
    <t>24062200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</si>
  <si>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 відшкодування збитків за погіршення якості ґрунтового покриву тощо та за неодержання доходів у зв`язку з тимчасовим невикористанням земельних ділянок</t>
  </si>
  <si>
    <t>100.01</t>
  </si>
  <si>
    <t>ВЛАСНІ НАДХОДЖЕННЯ</t>
  </si>
  <si>
    <t>41020100</t>
  </si>
  <si>
    <t>Базова дотація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</si>
  <si>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</si>
  <si>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</si>
  <si>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</si>
  <si>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</si>
  <si>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</si>
  <si>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</si>
  <si>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</si>
  <si>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</si>
  <si>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41050900</t>
  </si>
  <si>
    <t>Субвенція з місцевого бюджету на проектні, будівельно- 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</si>
  <si>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</si>
  <si>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</si>
  <si>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94.11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</si>
  <si>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</si>
  <si>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</si>
  <si>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71.06</t>
  </si>
  <si>
    <t>85.62</t>
  </si>
  <si>
    <t>96.14</t>
  </si>
  <si>
    <t>41051400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</si>
  <si>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</si>
  <si>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99.17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</si>
  <si>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</si>
  <si>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</si>
  <si>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</si>
  <si>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38.79</t>
  </si>
  <si>
    <t>68.56</t>
  </si>
  <si>
    <t>41057700</t>
  </si>
  <si>
    <t>Субвенція з місцевого бюджету на виконання окремих заходів з реалізації соціального проекту «Активні парки - локації здорової України» за рахунок відповідної субвенції з державного бюджету</t>
  </si>
  <si>
    <t>44.44</t>
  </si>
  <si>
    <t/>
  </si>
  <si>
    <t>121.48</t>
  </si>
  <si>
    <t>85.87</t>
  </si>
  <si>
    <t>109.11</t>
  </si>
  <si>
    <t>трансферти</t>
  </si>
  <si>
    <t>115.97</t>
  </si>
  <si>
    <t>89.14</t>
  </si>
  <si>
    <t>106.32</t>
  </si>
  <si>
    <t>спец фонд - продаж землі</t>
  </si>
  <si>
    <t>спец фонд  ппп</t>
  </si>
  <si>
    <t>спец.фонд - екологія</t>
  </si>
  <si>
    <t>всього бюджет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</si>
  <si>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</si>
  <si>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ПРОГНОЗ 2025</t>
  </si>
  <si>
    <t>Додаток до Пояснювальної записки до рішення сесії Фонтанської сільської ради " Про бюджет Фонтанської сільської територіальної громади на 2025 рік"</t>
  </si>
  <si>
    <t>Порівняльний аналіз</t>
  </si>
  <si>
    <t xml:space="preserve">до  проєкту рішення "Про бюджет Фонтанської сільської   територіальної громади на 2025 рік" </t>
  </si>
  <si>
    <t>Усього (без врахування трансфертів)</t>
  </si>
  <si>
    <t>Усього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</si>
</sst>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0"/>
    <numFmt numFmtId="165" formatCode="#0"/>
    <numFmt numFmtId="166" formatCode="0.0"/>
    <numFmt numFmtId="167" formatCode="#0.000"/>
  </numFmts>
  <fonts count="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2" fillId="8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wrapText="1"/>
    </xf>
    <xf numFmtId="164" fontId="2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wrapText="1"/>
    </xf>
    <xf numFmtId="165" fontId="4" fillId="3" borderId="0" xfId="0" applyNumberFormat="1" applyFont="1" applyFill="1" applyBorder="1" applyAlignment="1">
      <alignment horizontal="center"/>
    </xf>
    <xf numFmtId="0" fontId="6" fillId="0" borderId="0" xfId="0" applyFont="1"/>
    <xf numFmtId="164" fontId="4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0" borderId="0" xfId="0" applyFont="1"/>
    <xf numFmtId="1" fontId="5" fillId="4" borderId="1" xfId="0" applyNumberFormat="1" applyFont="1" applyFill="1" applyBorder="1" applyAlignment="1">
      <alignment horizontal="center"/>
    </xf>
    <xf numFmtId="0" fontId="5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" fontId="5" fillId="0" borderId="0" xfId="0" applyNumberFormat="1" applyFont="1"/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6" fillId="0" borderId="0" xfId="0" applyFont="1" applyFill="1"/>
    <xf numFmtId="165" fontId="2" fillId="0" borderId="1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67" fontId="4" fillId="3" borderId="1" xfId="0" applyNumberFormat="1" applyFont="1" applyFill="1" applyBorder="1" applyAlignment="1">
      <alignment horizontal="center"/>
    </xf>
    <xf numFmtId="165" fontId="4" fillId="0" borderId="0" xfId="0" applyNumberFormat="1" applyFont="1"/>
    <xf numFmtId="165" fontId="4" fillId="8" borderId="1" xfId="0" applyNumberFormat="1" applyFont="1" applyFill="1" applyBorder="1" applyAlignment="1">
      <alignment horizontal="center" wrapText="1"/>
    </xf>
    <xf numFmtId="165" fontId="4" fillId="0" borderId="1" xfId="0" applyNumberFormat="1" applyFont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4" fontId="3" fillId="9" borderId="1" xfId="0" applyNumberFormat="1" applyFont="1" applyFill="1" applyBorder="1" applyAlignment="1">
      <alignment horizontal="center"/>
    </xf>
    <xf numFmtId="164" fontId="5" fillId="9" borderId="1" xfId="0" applyNumberFormat="1" applyFont="1" applyFill="1" applyBorder="1" applyAlignment="1">
      <alignment wrapText="1"/>
    </xf>
    <xf numFmtId="165" fontId="5" fillId="9" borderId="1" xfId="0" applyNumberFormat="1" applyFont="1" applyFill="1" applyBorder="1" applyAlignment="1">
      <alignment horizontal="center"/>
    </xf>
    <xf numFmtId="164" fontId="5" fillId="9" borderId="1" xfId="0" applyNumberFormat="1" applyFont="1" applyFill="1" applyBorder="1" applyAlignment="1">
      <alignment horizontal="center"/>
    </xf>
    <xf numFmtId="166" fontId="5" fillId="9" borderId="1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" fontId="5" fillId="9" borderId="1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" fontId="2" fillId="0" borderId="0" xfId="0" applyNumberFormat="1" applyFont="1"/>
    <xf numFmtId="0" fontId="4" fillId="0" borderId="1" xfId="0" applyFont="1" applyFill="1" applyBorder="1" applyAlignment="1">
      <alignment horizontal="center" wrapText="1"/>
    </xf>
    <xf numFmtId="165" fontId="4" fillId="0" borderId="6" xfId="0" applyNumberFormat="1" applyFont="1" applyFill="1" applyBorder="1" applyAlignment="1">
      <alignment horizontal="center"/>
    </xf>
    <xf numFmtId="165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4" fontId="4" fillId="0" borderId="6" xfId="0" applyNumberFormat="1" applyFont="1" applyFill="1" applyBorder="1"/>
    <xf numFmtId="0" fontId="4" fillId="0" borderId="0" xfId="0" applyFont="1" applyFill="1"/>
    <xf numFmtId="164" fontId="4" fillId="0" borderId="0" xfId="0" applyNumberFormat="1" applyFont="1" applyFill="1" applyBorder="1"/>
    <xf numFmtId="164" fontId="4" fillId="0" borderId="7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/>
    <xf numFmtId="0" fontId="4" fillId="0" borderId="5" xfId="0" applyFont="1" applyFill="1" applyBorder="1" applyAlignment="1">
      <alignment horizontal="left" wrapText="1"/>
    </xf>
    <xf numFmtId="165" fontId="8" fillId="0" borderId="0" xfId="0" applyNumberFormat="1" applyFont="1"/>
    <xf numFmtId="0" fontId="8" fillId="0" borderId="0" xfId="0" applyFont="1"/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165" fontId="8" fillId="0" borderId="0" xfId="0" applyNumberFormat="1" applyFont="1" applyAlignment="1">
      <alignment horizontal="center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colors>
    <mruColors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tabSelected="1" topLeftCell="B76" zoomScale="80" zoomScaleNormal="80" workbookViewId="0">
      <selection activeCell="Q80" sqref="Q80"/>
    </sheetView>
  </sheetViews>
  <sheetFormatPr defaultRowHeight="12.75" x14ac:dyDescent="0.2"/>
  <cols>
    <col min="1" max="1" width="12" style="1" customWidth="1"/>
    <col min="2" max="2" width="48" style="6" customWidth="1"/>
    <col min="3" max="3" width="10.85546875" style="47" bestFit="1" customWidth="1"/>
    <col min="4" max="4" width="11.85546875" style="47" customWidth="1"/>
    <col min="5" max="5" width="14" style="47" customWidth="1"/>
    <col min="6" max="6" width="9" style="18" customWidth="1"/>
    <col min="7" max="7" width="11.5703125" style="18" bestFit="1" customWidth="1"/>
    <col min="8" max="8" width="10.85546875" style="47" bestFit="1" customWidth="1"/>
    <col min="9" max="9" width="10.28515625" style="47" customWidth="1"/>
    <col min="10" max="10" width="9.5703125" style="18" customWidth="1"/>
    <col min="11" max="11" width="10.85546875" style="47" bestFit="1" customWidth="1"/>
    <col min="12" max="12" width="12" style="47" customWidth="1"/>
    <col min="13" max="13" width="12.140625" style="47" customWidth="1"/>
    <col min="14" max="14" width="13.85546875" style="18" customWidth="1"/>
    <col min="15" max="15" width="15.7109375" style="65" customWidth="1"/>
    <col min="16" max="16" width="18" style="18" customWidth="1"/>
    <col min="17" max="17" width="15.7109375" style="18" customWidth="1"/>
    <col min="18" max="18" width="9.140625" style="18"/>
    <col min="19" max="249" width="9.140625" style="2"/>
    <col min="250" max="250" width="12" style="2" customWidth="1"/>
    <col min="251" max="251" width="38.42578125" style="2" customWidth="1"/>
    <col min="252" max="253" width="0" style="2" hidden="1" customWidth="1"/>
    <col min="254" max="254" width="13" style="2" customWidth="1"/>
    <col min="255" max="255" width="10.7109375" style="2" customWidth="1"/>
    <col min="256" max="257" width="0" style="2" hidden="1" customWidth="1"/>
    <col min="258" max="258" width="11.85546875" style="2" customWidth="1"/>
    <col min="259" max="259" width="10.7109375" style="2" customWidth="1"/>
    <col min="260" max="261" width="0" style="2" hidden="1" customWidth="1"/>
    <col min="262" max="262" width="13" style="2" customWidth="1"/>
    <col min="263" max="263" width="10.7109375" style="2" customWidth="1"/>
    <col min="264" max="264" width="14.140625" style="2" customWidth="1"/>
    <col min="265" max="265" width="9.140625" style="2"/>
    <col min="266" max="266" width="15.7109375" style="2" customWidth="1"/>
    <col min="267" max="267" width="16.42578125" style="2" customWidth="1"/>
    <col min="268" max="268" width="9.140625" style="2"/>
    <col min="269" max="269" width="41.7109375" style="2" bestFit="1" customWidth="1"/>
    <col min="270" max="505" width="9.140625" style="2"/>
    <col min="506" max="506" width="12" style="2" customWidth="1"/>
    <col min="507" max="507" width="38.42578125" style="2" customWidth="1"/>
    <col min="508" max="509" width="0" style="2" hidden="1" customWidth="1"/>
    <col min="510" max="510" width="13" style="2" customWidth="1"/>
    <col min="511" max="511" width="10.7109375" style="2" customWidth="1"/>
    <col min="512" max="513" width="0" style="2" hidden="1" customWidth="1"/>
    <col min="514" max="514" width="11.85546875" style="2" customWidth="1"/>
    <col min="515" max="515" width="10.7109375" style="2" customWidth="1"/>
    <col min="516" max="517" width="0" style="2" hidden="1" customWidth="1"/>
    <col min="518" max="518" width="13" style="2" customWidth="1"/>
    <col min="519" max="519" width="10.7109375" style="2" customWidth="1"/>
    <col min="520" max="520" width="14.140625" style="2" customWidth="1"/>
    <col min="521" max="521" width="9.140625" style="2"/>
    <col min="522" max="522" width="15.7109375" style="2" customWidth="1"/>
    <col min="523" max="523" width="16.42578125" style="2" customWidth="1"/>
    <col min="524" max="524" width="9.140625" style="2"/>
    <col min="525" max="525" width="41.7109375" style="2" bestFit="1" customWidth="1"/>
    <col min="526" max="761" width="9.140625" style="2"/>
    <col min="762" max="762" width="12" style="2" customWidth="1"/>
    <col min="763" max="763" width="38.42578125" style="2" customWidth="1"/>
    <col min="764" max="765" width="0" style="2" hidden="1" customWidth="1"/>
    <col min="766" max="766" width="13" style="2" customWidth="1"/>
    <col min="767" max="767" width="10.7109375" style="2" customWidth="1"/>
    <col min="768" max="769" width="0" style="2" hidden="1" customWidth="1"/>
    <col min="770" max="770" width="11.85546875" style="2" customWidth="1"/>
    <col min="771" max="771" width="10.7109375" style="2" customWidth="1"/>
    <col min="772" max="773" width="0" style="2" hidden="1" customWidth="1"/>
    <col min="774" max="774" width="13" style="2" customWidth="1"/>
    <col min="775" max="775" width="10.7109375" style="2" customWidth="1"/>
    <col min="776" max="776" width="14.140625" style="2" customWidth="1"/>
    <col min="777" max="777" width="9.140625" style="2"/>
    <col min="778" max="778" width="15.7109375" style="2" customWidth="1"/>
    <col min="779" max="779" width="16.42578125" style="2" customWidth="1"/>
    <col min="780" max="780" width="9.140625" style="2"/>
    <col min="781" max="781" width="41.7109375" style="2" bestFit="1" customWidth="1"/>
    <col min="782" max="1017" width="9.140625" style="2"/>
    <col min="1018" max="1018" width="12" style="2" customWidth="1"/>
    <col min="1019" max="1019" width="38.42578125" style="2" customWidth="1"/>
    <col min="1020" max="1021" width="0" style="2" hidden="1" customWidth="1"/>
    <col min="1022" max="1022" width="13" style="2" customWidth="1"/>
    <col min="1023" max="1023" width="10.7109375" style="2" customWidth="1"/>
    <col min="1024" max="1025" width="0" style="2" hidden="1" customWidth="1"/>
    <col min="1026" max="1026" width="11.85546875" style="2" customWidth="1"/>
    <col min="1027" max="1027" width="10.7109375" style="2" customWidth="1"/>
    <col min="1028" max="1029" width="0" style="2" hidden="1" customWidth="1"/>
    <col min="1030" max="1030" width="13" style="2" customWidth="1"/>
    <col min="1031" max="1031" width="10.7109375" style="2" customWidth="1"/>
    <col min="1032" max="1032" width="14.140625" style="2" customWidth="1"/>
    <col min="1033" max="1033" width="9.140625" style="2"/>
    <col min="1034" max="1034" width="15.7109375" style="2" customWidth="1"/>
    <col min="1035" max="1035" width="16.42578125" style="2" customWidth="1"/>
    <col min="1036" max="1036" width="9.140625" style="2"/>
    <col min="1037" max="1037" width="41.7109375" style="2" bestFit="1" customWidth="1"/>
    <col min="1038" max="1273" width="9.140625" style="2"/>
    <col min="1274" max="1274" width="12" style="2" customWidth="1"/>
    <col min="1275" max="1275" width="38.42578125" style="2" customWidth="1"/>
    <col min="1276" max="1277" width="0" style="2" hidden="1" customWidth="1"/>
    <col min="1278" max="1278" width="13" style="2" customWidth="1"/>
    <col min="1279" max="1279" width="10.7109375" style="2" customWidth="1"/>
    <col min="1280" max="1281" width="0" style="2" hidden="1" customWidth="1"/>
    <col min="1282" max="1282" width="11.85546875" style="2" customWidth="1"/>
    <col min="1283" max="1283" width="10.7109375" style="2" customWidth="1"/>
    <col min="1284" max="1285" width="0" style="2" hidden="1" customWidth="1"/>
    <col min="1286" max="1286" width="13" style="2" customWidth="1"/>
    <col min="1287" max="1287" width="10.7109375" style="2" customWidth="1"/>
    <col min="1288" max="1288" width="14.140625" style="2" customWidth="1"/>
    <col min="1289" max="1289" width="9.140625" style="2"/>
    <col min="1290" max="1290" width="15.7109375" style="2" customWidth="1"/>
    <col min="1291" max="1291" width="16.42578125" style="2" customWidth="1"/>
    <col min="1292" max="1292" width="9.140625" style="2"/>
    <col min="1293" max="1293" width="41.7109375" style="2" bestFit="1" customWidth="1"/>
    <col min="1294" max="1529" width="9.140625" style="2"/>
    <col min="1530" max="1530" width="12" style="2" customWidth="1"/>
    <col min="1531" max="1531" width="38.42578125" style="2" customWidth="1"/>
    <col min="1532" max="1533" width="0" style="2" hidden="1" customWidth="1"/>
    <col min="1534" max="1534" width="13" style="2" customWidth="1"/>
    <col min="1535" max="1535" width="10.7109375" style="2" customWidth="1"/>
    <col min="1536" max="1537" width="0" style="2" hidden="1" customWidth="1"/>
    <col min="1538" max="1538" width="11.85546875" style="2" customWidth="1"/>
    <col min="1539" max="1539" width="10.7109375" style="2" customWidth="1"/>
    <col min="1540" max="1541" width="0" style="2" hidden="1" customWidth="1"/>
    <col min="1542" max="1542" width="13" style="2" customWidth="1"/>
    <col min="1543" max="1543" width="10.7109375" style="2" customWidth="1"/>
    <col min="1544" max="1544" width="14.140625" style="2" customWidth="1"/>
    <col min="1545" max="1545" width="9.140625" style="2"/>
    <col min="1546" max="1546" width="15.7109375" style="2" customWidth="1"/>
    <col min="1547" max="1547" width="16.42578125" style="2" customWidth="1"/>
    <col min="1548" max="1548" width="9.140625" style="2"/>
    <col min="1549" max="1549" width="41.7109375" style="2" bestFit="1" customWidth="1"/>
    <col min="1550" max="1785" width="9.140625" style="2"/>
    <col min="1786" max="1786" width="12" style="2" customWidth="1"/>
    <col min="1787" max="1787" width="38.42578125" style="2" customWidth="1"/>
    <col min="1788" max="1789" width="0" style="2" hidden="1" customWidth="1"/>
    <col min="1790" max="1790" width="13" style="2" customWidth="1"/>
    <col min="1791" max="1791" width="10.7109375" style="2" customWidth="1"/>
    <col min="1792" max="1793" width="0" style="2" hidden="1" customWidth="1"/>
    <col min="1794" max="1794" width="11.85546875" style="2" customWidth="1"/>
    <col min="1795" max="1795" width="10.7109375" style="2" customWidth="1"/>
    <col min="1796" max="1797" width="0" style="2" hidden="1" customWidth="1"/>
    <col min="1798" max="1798" width="13" style="2" customWidth="1"/>
    <col min="1799" max="1799" width="10.7109375" style="2" customWidth="1"/>
    <col min="1800" max="1800" width="14.140625" style="2" customWidth="1"/>
    <col min="1801" max="1801" width="9.140625" style="2"/>
    <col min="1802" max="1802" width="15.7109375" style="2" customWidth="1"/>
    <col min="1803" max="1803" width="16.42578125" style="2" customWidth="1"/>
    <col min="1804" max="1804" width="9.140625" style="2"/>
    <col min="1805" max="1805" width="41.7109375" style="2" bestFit="1" customWidth="1"/>
    <col min="1806" max="2041" width="9.140625" style="2"/>
    <col min="2042" max="2042" width="12" style="2" customWidth="1"/>
    <col min="2043" max="2043" width="38.42578125" style="2" customWidth="1"/>
    <col min="2044" max="2045" width="0" style="2" hidden="1" customWidth="1"/>
    <col min="2046" max="2046" width="13" style="2" customWidth="1"/>
    <col min="2047" max="2047" width="10.7109375" style="2" customWidth="1"/>
    <col min="2048" max="2049" width="0" style="2" hidden="1" customWidth="1"/>
    <col min="2050" max="2050" width="11.85546875" style="2" customWidth="1"/>
    <col min="2051" max="2051" width="10.7109375" style="2" customWidth="1"/>
    <col min="2052" max="2053" width="0" style="2" hidden="1" customWidth="1"/>
    <col min="2054" max="2054" width="13" style="2" customWidth="1"/>
    <col min="2055" max="2055" width="10.7109375" style="2" customWidth="1"/>
    <col min="2056" max="2056" width="14.140625" style="2" customWidth="1"/>
    <col min="2057" max="2057" width="9.140625" style="2"/>
    <col min="2058" max="2058" width="15.7109375" style="2" customWidth="1"/>
    <col min="2059" max="2059" width="16.42578125" style="2" customWidth="1"/>
    <col min="2060" max="2060" width="9.140625" style="2"/>
    <col min="2061" max="2061" width="41.7109375" style="2" bestFit="1" customWidth="1"/>
    <col min="2062" max="2297" width="9.140625" style="2"/>
    <col min="2298" max="2298" width="12" style="2" customWidth="1"/>
    <col min="2299" max="2299" width="38.42578125" style="2" customWidth="1"/>
    <col min="2300" max="2301" width="0" style="2" hidden="1" customWidth="1"/>
    <col min="2302" max="2302" width="13" style="2" customWidth="1"/>
    <col min="2303" max="2303" width="10.7109375" style="2" customWidth="1"/>
    <col min="2304" max="2305" width="0" style="2" hidden="1" customWidth="1"/>
    <col min="2306" max="2306" width="11.85546875" style="2" customWidth="1"/>
    <col min="2307" max="2307" width="10.7109375" style="2" customWidth="1"/>
    <col min="2308" max="2309" width="0" style="2" hidden="1" customWidth="1"/>
    <col min="2310" max="2310" width="13" style="2" customWidth="1"/>
    <col min="2311" max="2311" width="10.7109375" style="2" customWidth="1"/>
    <col min="2312" max="2312" width="14.140625" style="2" customWidth="1"/>
    <col min="2313" max="2313" width="9.140625" style="2"/>
    <col min="2314" max="2314" width="15.7109375" style="2" customWidth="1"/>
    <col min="2315" max="2315" width="16.42578125" style="2" customWidth="1"/>
    <col min="2316" max="2316" width="9.140625" style="2"/>
    <col min="2317" max="2317" width="41.7109375" style="2" bestFit="1" customWidth="1"/>
    <col min="2318" max="2553" width="9.140625" style="2"/>
    <col min="2554" max="2554" width="12" style="2" customWidth="1"/>
    <col min="2555" max="2555" width="38.42578125" style="2" customWidth="1"/>
    <col min="2556" max="2557" width="0" style="2" hidden="1" customWidth="1"/>
    <col min="2558" max="2558" width="13" style="2" customWidth="1"/>
    <col min="2559" max="2559" width="10.7109375" style="2" customWidth="1"/>
    <col min="2560" max="2561" width="0" style="2" hidden="1" customWidth="1"/>
    <col min="2562" max="2562" width="11.85546875" style="2" customWidth="1"/>
    <col min="2563" max="2563" width="10.7109375" style="2" customWidth="1"/>
    <col min="2564" max="2565" width="0" style="2" hidden="1" customWidth="1"/>
    <col min="2566" max="2566" width="13" style="2" customWidth="1"/>
    <col min="2567" max="2567" width="10.7109375" style="2" customWidth="1"/>
    <col min="2568" max="2568" width="14.140625" style="2" customWidth="1"/>
    <col min="2569" max="2569" width="9.140625" style="2"/>
    <col min="2570" max="2570" width="15.7109375" style="2" customWidth="1"/>
    <col min="2571" max="2571" width="16.42578125" style="2" customWidth="1"/>
    <col min="2572" max="2572" width="9.140625" style="2"/>
    <col min="2573" max="2573" width="41.7109375" style="2" bestFit="1" customWidth="1"/>
    <col min="2574" max="2809" width="9.140625" style="2"/>
    <col min="2810" max="2810" width="12" style="2" customWidth="1"/>
    <col min="2811" max="2811" width="38.42578125" style="2" customWidth="1"/>
    <col min="2812" max="2813" width="0" style="2" hidden="1" customWidth="1"/>
    <col min="2814" max="2814" width="13" style="2" customWidth="1"/>
    <col min="2815" max="2815" width="10.7109375" style="2" customWidth="1"/>
    <col min="2816" max="2817" width="0" style="2" hidden="1" customWidth="1"/>
    <col min="2818" max="2818" width="11.85546875" style="2" customWidth="1"/>
    <col min="2819" max="2819" width="10.7109375" style="2" customWidth="1"/>
    <col min="2820" max="2821" width="0" style="2" hidden="1" customWidth="1"/>
    <col min="2822" max="2822" width="13" style="2" customWidth="1"/>
    <col min="2823" max="2823" width="10.7109375" style="2" customWidth="1"/>
    <col min="2824" max="2824" width="14.140625" style="2" customWidth="1"/>
    <col min="2825" max="2825" width="9.140625" style="2"/>
    <col min="2826" max="2826" width="15.7109375" style="2" customWidth="1"/>
    <col min="2827" max="2827" width="16.42578125" style="2" customWidth="1"/>
    <col min="2828" max="2828" width="9.140625" style="2"/>
    <col min="2829" max="2829" width="41.7109375" style="2" bestFit="1" customWidth="1"/>
    <col min="2830" max="3065" width="9.140625" style="2"/>
    <col min="3066" max="3066" width="12" style="2" customWidth="1"/>
    <col min="3067" max="3067" width="38.42578125" style="2" customWidth="1"/>
    <col min="3068" max="3069" width="0" style="2" hidden="1" customWidth="1"/>
    <col min="3070" max="3070" width="13" style="2" customWidth="1"/>
    <col min="3071" max="3071" width="10.7109375" style="2" customWidth="1"/>
    <col min="3072" max="3073" width="0" style="2" hidden="1" customWidth="1"/>
    <col min="3074" max="3074" width="11.85546875" style="2" customWidth="1"/>
    <col min="3075" max="3075" width="10.7109375" style="2" customWidth="1"/>
    <col min="3076" max="3077" width="0" style="2" hidden="1" customWidth="1"/>
    <col min="3078" max="3078" width="13" style="2" customWidth="1"/>
    <col min="3079" max="3079" width="10.7109375" style="2" customWidth="1"/>
    <col min="3080" max="3080" width="14.140625" style="2" customWidth="1"/>
    <col min="3081" max="3081" width="9.140625" style="2"/>
    <col min="3082" max="3082" width="15.7109375" style="2" customWidth="1"/>
    <col min="3083" max="3083" width="16.42578125" style="2" customWidth="1"/>
    <col min="3084" max="3084" width="9.140625" style="2"/>
    <col min="3085" max="3085" width="41.7109375" style="2" bestFit="1" customWidth="1"/>
    <col min="3086" max="3321" width="9.140625" style="2"/>
    <col min="3322" max="3322" width="12" style="2" customWidth="1"/>
    <col min="3323" max="3323" width="38.42578125" style="2" customWidth="1"/>
    <col min="3324" max="3325" width="0" style="2" hidden="1" customWidth="1"/>
    <col min="3326" max="3326" width="13" style="2" customWidth="1"/>
    <col min="3327" max="3327" width="10.7109375" style="2" customWidth="1"/>
    <col min="3328" max="3329" width="0" style="2" hidden="1" customWidth="1"/>
    <col min="3330" max="3330" width="11.85546875" style="2" customWidth="1"/>
    <col min="3331" max="3331" width="10.7109375" style="2" customWidth="1"/>
    <col min="3332" max="3333" width="0" style="2" hidden="1" customWidth="1"/>
    <col min="3334" max="3334" width="13" style="2" customWidth="1"/>
    <col min="3335" max="3335" width="10.7109375" style="2" customWidth="1"/>
    <col min="3336" max="3336" width="14.140625" style="2" customWidth="1"/>
    <col min="3337" max="3337" width="9.140625" style="2"/>
    <col min="3338" max="3338" width="15.7109375" style="2" customWidth="1"/>
    <col min="3339" max="3339" width="16.42578125" style="2" customWidth="1"/>
    <col min="3340" max="3340" width="9.140625" style="2"/>
    <col min="3341" max="3341" width="41.7109375" style="2" bestFit="1" customWidth="1"/>
    <col min="3342" max="3577" width="9.140625" style="2"/>
    <col min="3578" max="3578" width="12" style="2" customWidth="1"/>
    <col min="3579" max="3579" width="38.42578125" style="2" customWidth="1"/>
    <col min="3580" max="3581" width="0" style="2" hidden="1" customWidth="1"/>
    <col min="3582" max="3582" width="13" style="2" customWidth="1"/>
    <col min="3583" max="3583" width="10.7109375" style="2" customWidth="1"/>
    <col min="3584" max="3585" width="0" style="2" hidden="1" customWidth="1"/>
    <col min="3586" max="3586" width="11.85546875" style="2" customWidth="1"/>
    <col min="3587" max="3587" width="10.7109375" style="2" customWidth="1"/>
    <col min="3588" max="3589" width="0" style="2" hidden="1" customWidth="1"/>
    <col min="3590" max="3590" width="13" style="2" customWidth="1"/>
    <col min="3591" max="3591" width="10.7109375" style="2" customWidth="1"/>
    <col min="3592" max="3592" width="14.140625" style="2" customWidth="1"/>
    <col min="3593" max="3593" width="9.140625" style="2"/>
    <col min="3594" max="3594" width="15.7109375" style="2" customWidth="1"/>
    <col min="3595" max="3595" width="16.42578125" style="2" customWidth="1"/>
    <col min="3596" max="3596" width="9.140625" style="2"/>
    <col min="3597" max="3597" width="41.7109375" style="2" bestFit="1" customWidth="1"/>
    <col min="3598" max="3833" width="9.140625" style="2"/>
    <col min="3834" max="3834" width="12" style="2" customWidth="1"/>
    <col min="3835" max="3835" width="38.42578125" style="2" customWidth="1"/>
    <col min="3836" max="3837" width="0" style="2" hidden="1" customWidth="1"/>
    <col min="3838" max="3838" width="13" style="2" customWidth="1"/>
    <col min="3839" max="3839" width="10.7109375" style="2" customWidth="1"/>
    <col min="3840" max="3841" width="0" style="2" hidden="1" customWidth="1"/>
    <col min="3842" max="3842" width="11.85546875" style="2" customWidth="1"/>
    <col min="3843" max="3843" width="10.7109375" style="2" customWidth="1"/>
    <col min="3844" max="3845" width="0" style="2" hidden="1" customWidth="1"/>
    <col min="3846" max="3846" width="13" style="2" customWidth="1"/>
    <col min="3847" max="3847" width="10.7109375" style="2" customWidth="1"/>
    <col min="3848" max="3848" width="14.140625" style="2" customWidth="1"/>
    <col min="3849" max="3849" width="9.140625" style="2"/>
    <col min="3850" max="3850" width="15.7109375" style="2" customWidth="1"/>
    <col min="3851" max="3851" width="16.42578125" style="2" customWidth="1"/>
    <col min="3852" max="3852" width="9.140625" style="2"/>
    <col min="3853" max="3853" width="41.7109375" style="2" bestFit="1" customWidth="1"/>
    <col min="3854" max="4089" width="9.140625" style="2"/>
    <col min="4090" max="4090" width="12" style="2" customWidth="1"/>
    <col min="4091" max="4091" width="38.42578125" style="2" customWidth="1"/>
    <col min="4092" max="4093" width="0" style="2" hidden="1" customWidth="1"/>
    <col min="4094" max="4094" width="13" style="2" customWidth="1"/>
    <col min="4095" max="4095" width="10.7109375" style="2" customWidth="1"/>
    <col min="4096" max="4097" width="0" style="2" hidden="1" customWidth="1"/>
    <col min="4098" max="4098" width="11.85546875" style="2" customWidth="1"/>
    <col min="4099" max="4099" width="10.7109375" style="2" customWidth="1"/>
    <col min="4100" max="4101" width="0" style="2" hidden="1" customWidth="1"/>
    <col min="4102" max="4102" width="13" style="2" customWidth="1"/>
    <col min="4103" max="4103" width="10.7109375" style="2" customWidth="1"/>
    <col min="4104" max="4104" width="14.140625" style="2" customWidth="1"/>
    <col min="4105" max="4105" width="9.140625" style="2"/>
    <col min="4106" max="4106" width="15.7109375" style="2" customWidth="1"/>
    <col min="4107" max="4107" width="16.42578125" style="2" customWidth="1"/>
    <col min="4108" max="4108" width="9.140625" style="2"/>
    <col min="4109" max="4109" width="41.7109375" style="2" bestFit="1" customWidth="1"/>
    <col min="4110" max="4345" width="9.140625" style="2"/>
    <col min="4346" max="4346" width="12" style="2" customWidth="1"/>
    <col min="4347" max="4347" width="38.42578125" style="2" customWidth="1"/>
    <col min="4348" max="4349" width="0" style="2" hidden="1" customWidth="1"/>
    <col min="4350" max="4350" width="13" style="2" customWidth="1"/>
    <col min="4351" max="4351" width="10.7109375" style="2" customWidth="1"/>
    <col min="4352" max="4353" width="0" style="2" hidden="1" customWidth="1"/>
    <col min="4354" max="4354" width="11.85546875" style="2" customWidth="1"/>
    <col min="4355" max="4355" width="10.7109375" style="2" customWidth="1"/>
    <col min="4356" max="4357" width="0" style="2" hidden="1" customWidth="1"/>
    <col min="4358" max="4358" width="13" style="2" customWidth="1"/>
    <col min="4359" max="4359" width="10.7109375" style="2" customWidth="1"/>
    <col min="4360" max="4360" width="14.140625" style="2" customWidth="1"/>
    <col min="4361" max="4361" width="9.140625" style="2"/>
    <col min="4362" max="4362" width="15.7109375" style="2" customWidth="1"/>
    <col min="4363" max="4363" width="16.42578125" style="2" customWidth="1"/>
    <col min="4364" max="4364" width="9.140625" style="2"/>
    <col min="4365" max="4365" width="41.7109375" style="2" bestFit="1" customWidth="1"/>
    <col min="4366" max="4601" width="9.140625" style="2"/>
    <col min="4602" max="4602" width="12" style="2" customWidth="1"/>
    <col min="4603" max="4603" width="38.42578125" style="2" customWidth="1"/>
    <col min="4604" max="4605" width="0" style="2" hidden="1" customWidth="1"/>
    <col min="4606" max="4606" width="13" style="2" customWidth="1"/>
    <col min="4607" max="4607" width="10.7109375" style="2" customWidth="1"/>
    <col min="4608" max="4609" width="0" style="2" hidden="1" customWidth="1"/>
    <col min="4610" max="4610" width="11.85546875" style="2" customWidth="1"/>
    <col min="4611" max="4611" width="10.7109375" style="2" customWidth="1"/>
    <col min="4612" max="4613" width="0" style="2" hidden="1" customWidth="1"/>
    <col min="4614" max="4614" width="13" style="2" customWidth="1"/>
    <col min="4615" max="4615" width="10.7109375" style="2" customWidth="1"/>
    <col min="4616" max="4616" width="14.140625" style="2" customWidth="1"/>
    <col min="4617" max="4617" width="9.140625" style="2"/>
    <col min="4618" max="4618" width="15.7109375" style="2" customWidth="1"/>
    <col min="4619" max="4619" width="16.42578125" style="2" customWidth="1"/>
    <col min="4620" max="4620" width="9.140625" style="2"/>
    <col min="4621" max="4621" width="41.7109375" style="2" bestFit="1" customWidth="1"/>
    <col min="4622" max="4857" width="9.140625" style="2"/>
    <col min="4858" max="4858" width="12" style="2" customWidth="1"/>
    <col min="4859" max="4859" width="38.42578125" style="2" customWidth="1"/>
    <col min="4860" max="4861" width="0" style="2" hidden="1" customWidth="1"/>
    <col min="4862" max="4862" width="13" style="2" customWidth="1"/>
    <col min="4863" max="4863" width="10.7109375" style="2" customWidth="1"/>
    <col min="4864" max="4865" width="0" style="2" hidden="1" customWidth="1"/>
    <col min="4866" max="4866" width="11.85546875" style="2" customWidth="1"/>
    <col min="4867" max="4867" width="10.7109375" style="2" customWidth="1"/>
    <col min="4868" max="4869" width="0" style="2" hidden="1" customWidth="1"/>
    <col min="4870" max="4870" width="13" style="2" customWidth="1"/>
    <col min="4871" max="4871" width="10.7109375" style="2" customWidth="1"/>
    <col min="4872" max="4872" width="14.140625" style="2" customWidth="1"/>
    <col min="4873" max="4873" width="9.140625" style="2"/>
    <col min="4874" max="4874" width="15.7109375" style="2" customWidth="1"/>
    <col min="4875" max="4875" width="16.42578125" style="2" customWidth="1"/>
    <col min="4876" max="4876" width="9.140625" style="2"/>
    <col min="4877" max="4877" width="41.7109375" style="2" bestFit="1" customWidth="1"/>
    <col min="4878" max="5113" width="9.140625" style="2"/>
    <col min="5114" max="5114" width="12" style="2" customWidth="1"/>
    <col min="5115" max="5115" width="38.42578125" style="2" customWidth="1"/>
    <col min="5116" max="5117" width="0" style="2" hidden="1" customWidth="1"/>
    <col min="5118" max="5118" width="13" style="2" customWidth="1"/>
    <col min="5119" max="5119" width="10.7109375" style="2" customWidth="1"/>
    <col min="5120" max="5121" width="0" style="2" hidden="1" customWidth="1"/>
    <col min="5122" max="5122" width="11.85546875" style="2" customWidth="1"/>
    <col min="5123" max="5123" width="10.7109375" style="2" customWidth="1"/>
    <col min="5124" max="5125" width="0" style="2" hidden="1" customWidth="1"/>
    <col min="5126" max="5126" width="13" style="2" customWidth="1"/>
    <col min="5127" max="5127" width="10.7109375" style="2" customWidth="1"/>
    <col min="5128" max="5128" width="14.140625" style="2" customWidth="1"/>
    <col min="5129" max="5129" width="9.140625" style="2"/>
    <col min="5130" max="5130" width="15.7109375" style="2" customWidth="1"/>
    <col min="5131" max="5131" width="16.42578125" style="2" customWidth="1"/>
    <col min="5132" max="5132" width="9.140625" style="2"/>
    <col min="5133" max="5133" width="41.7109375" style="2" bestFit="1" customWidth="1"/>
    <col min="5134" max="5369" width="9.140625" style="2"/>
    <col min="5370" max="5370" width="12" style="2" customWidth="1"/>
    <col min="5371" max="5371" width="38.42578125" style="2" customWidth="1"/>
    <col min="5372" max="5373" width="0" style="2" hidden="1" customWidth="1"/>
    <col min="5374" max="5374" width="13" style="2" customWidth="1"/>
    <col min="5375" max="5375" width="10.7109375" style="2" customWidth="1"/>
    <col min="5376" max="5377" width="0" style="2" hidden="1" customWidth="1"/>
    <col min="5378" max="5378" width="11.85546875" style="2" customWidth="1"/>
    <col min="5379" max="5379" width="10.7109375" style="2" customWidth="1"/>
    <col min="5380" max="5381" width="0" style="2" hidden="1" customWidth="1"/>
    <col min="5382" max="5382" width="13" style="2" customWidth="1"/>
    <col min="5383" max="5383" width="10.7109375" style="2" customWidth="1"/>
    <col min="5384" max="5384" width="14.140625" style="2" customWidth="1"/>
    <col min="5385" max="5385" width="9.140625" style="2"/>
    <col min="5386" max="5386" width="15.7109375" style="2" customWidth="1"/>
    <col min="5387" max="5387" width="16.42578125" style="2" customWidth="1"/>
    <col min="5388" max="5388" width="9.140625" style="2"/>
    <col min="5389" max="5389" width="41.7109375" style="2" bestFit="1" customWidth="1"/>
    <col min="5390" max="5625" width="9.140625" style="2"/>
    <col min="5626" max="5626" width="12" style="2" customWidth="1"/>
    <col min="5627" max="5627" width="38.42578125" style="2" customWidth="1"/>
    <col min="5628" max="5629" width="0" style="2" hidden="1" customWidth="1"/>
    <col min="5630" max="5630" width="13" style="2" customWidth="1"/>
    <col min="5631" max="5631" width="10.7109375" style="2" customWidth="1"/>
    <col min="5632" max="5633" width="0" style="2" hidden="1" customWidth="1"/>
    <col min="5634" max="5634" width="11.85546875" style="2" customWidth="1"/>
    <col min="5635" max="5635" width="10.7109375" style="2" customWidth="1"/>
    <col min="5636" max="5637" width="0" style="2" hidden="1" customWidth="1"/>
    <col min="5638" max="5638" width="13" style="2" customWidth="1"/>
    <col min="5639" max="5639" width="10.7109375" style="2" customWidth="1"/>
    <col min="5640" max="5640" width="14.140625" style="2" customWidth="1"/>
    <col min="5641" max="5641" width="9.140625" style="2"/>
    <col min="5642" max="5642" width="15.7109375" style="2" customWidth="1"/>
    <col min="5643" max="5643" width="16.42578125" style="2" customWidth="1"/>
    <col min="5644" max="5644" width="9.140625" style="2"/>
    <col min="5645" max="5645" width="41.7109375" style="2" bestFit="1" customWidth="1"/>
    <col min="5646" max="5881" width="9.140625" style="2"/>
    <col min="5882" max="5882" width="12" style="2" customWidth="1"/>
    <col min="5883" max="5883" width="38.42578125" style="2" customWidth="1"/>
    <col min="5884" max="5885" width="0" style="2" hidden="1" customWidth="1"/>
    <col min="5886" max="5886" width="13" style="2" customWidth="1"/>
    <col min="5887" max="5887" width="10.7109375" style="2" customWidth="1"/>
    <col min="5888" max="5889" width="0" style="2" hidden="1" customWidth="1"/>
    <col min="5890" max="5890" width="11.85546875" style="2" customWidth="1"/>
    <col min="5891" max="5891" width="10.7109375" style="2" customWidth="1"/>
    <col min="5892" max="5893" width="0" style="2" hidden="1" customWidth="1"/>
    <col min="5894" max="5894" width="13" style="2" customWidth="1"/>
    <col min="5895" max="5895" width="10.7109375" style="2" customWidth="1"/>
    <col min="5896" max="5896" width="14.140625" style="2" customWidth="1"/>
    <col min="5897" max="5897" width="9.140625" style="2"/>
    <col min="5898" max="5898" width="15.7109375" style="2" customWidth="1"/>
    <col min="5899" max="5899" width="16.42578125" style="2" customWidth="1"/>
    <col min="5900" max="5900" width="9.140625" style="2"/>
    <col min="5901" max="5901" width="41.7109375" style="2" bestFit="1" customWidth="1"/>
    <col min="5902" max="6137" width="9.140625" style="2"/>
    <col min="6138" max="6138" width="12" style="2" customWidth="1"/>
    <col min="6139" max="6139" width="38.42578125" style="2" customWidth="1"/>
    <col min="6140" max="6141" width="0" style="2" hidden="1" customWidth="1"/>
    <col min="6142" max="6142" width="13" style="2" customWidth="1"/>
    <col min="6143" max="6143" width="10.7109375" style="2" customWidth="1"/>
    <col min="6144" max="6145" width="0" style="2" hidden="1" customWidth="1"/>
    <col min="6146" max="6146" width="11.85546875" style="2" customWidth="1"/>
    <col min="6147" max="6147" width="10.7109375" style="2" customWidth="1"/>
    <col min="6148" max="6149" width="0" style="2" hidden="1" customWidth="1"/>
    <col min="6150" max="6150" width="13" style="2" customWidth="1"/>
    <col min="6151" max="6151" width="10.7109375" style="2" customWidth="1"/>
    <col min="6152" max="6152" width="14.140625" style="2" customWidth="1"/>
    <col min="6153" max="6153" width="9.140625" style="2"/>
    <col min="6154" max="6154" width="15.7109375" style="2" customWidth="1"/>
    <col min="6155" max="6155" width="16.42578125" style="2" customWidth="1"/>
    <col min="6156" max="6156" width="9.140625" style="2"/>
    <col min="6157" max="6157" width="41.7109375" style="2" bestFit="1" customWidth="1"/>
    <col min="6158" max="6393" width="9.140625" style="2"/>
    <col min="6394" max="6394" width="12" style="2" customWidth="1"/>
    <col min="6395" max="6395" width="38.42578125" style="2" customWidth="1"/>
    <col min="6396" max="6397" width="0" style="2" hidden="1" customWidth="1"/>
    <col min="6398" max="6398" width="13" style="2" customWidth="1"/>
    <col min="6399" max="6399" width="10.7109375" style="2" customWidth="1"/>
    <col min="6400" max="6401" width="0" style="2" hidden="1" customWidth="1"/>
    <col min="6402" max="6402" width="11.85546875" style="2" customWidth="1"/>
    <col min="6403" max="6403" width="10.7109375" style="2" customWidth="1"/>
    <col min="6404" max="6405" width="0" style="2" hidden="1" customWidth="1"/>
    <col min="6406" max="6406" width="13" style="2" customWidth="1"/>
    <col min="6407" max="6407" width="10.7109375" style="2" customWidth="1"/>
    <col min="6408" max="6408" width="14.140625" style="2" customWidth="1"/>
    <col min="6409" max="6409" width="9.140625" style="2"/>
    <col min="6410" max="6410" width="15.7109375" style="2" customWidth="1"/>
    <col min="6411" max="6411" width="16.42578125" style="2" customWidth="1"/>
    <col min="6412" max="6412" width="9.140625" style="2"/>
    <col min="6413" max="6413" width="41.7109375" style="2" bestFit="1" customWidth="1"/>
    <col min="6414" max="6649" width="9.140625" style="2"/>
    <col min="6650" max="6650" width="12" style="2" customWidth="1"/>
    <col min="6651" max="6651" width="38.42578125" style="2" customWidth="1"/>
    <col min="6652" max="6653" width="0" style="2" hidden="1" customWidth="1"/>
    <col min="6654" max="6654" width="13" style="2" customWidth="1"/>
    <col min="6655" max="6655" width="10.7109375" style="2" customWidth="1"/>
    <col min="6656" max="6657" width="0" style="2" hidden="1" customWidth="1"/>
    <col min="6658" max="6658" width="11.85546875" style="2" customWidth="1"/>
    <col min="6659" max="6659" width="10.7109375" style="2" customWidth="1"/>
    <col min="6660" max="6661" width="0" style="2" hidden="1" customWidth="1"/>
    <col min="6662" max="6662" width="13" style="2" customWidth="1"/>
    <col min="6663" max="6663" width="10.7109375" style="2" customWidth="1"/>
    <col min="6664" max="6664" width="14.140625" style="2" customWidth="1"/>
    <col min="6665" max="6665" width="9.140625" style="2"/>
    <col min="6666" max="6666" width="15.7109375" style="2" customWidth="1"/>
    <col min="6667" max="6667" width="16.42578125" style="2" customWidth="1"/>
    <col min="6668" max="6668" width="9.140625" style="2"/>
    <col min="6669" max="6669" width="41.7109375" style="2" bestFit="1" customWidth="1"/>
    <col min="6670" max="6905" width="9.140625" style="2"/>
    <col min="6906" max="6906" width="12" style="2" customWidth="1"/>
    <col min="6907" max="6907" width="38.42578125" style="2" customWidth="1"/>
    <col min="6908" max="6909" width="0" style="2" hidden="1" customWidth="1"/>
    <col min="6910" max="6910" width="13" style="2" customWidth="1"/>
    <col min="6911" max="6911" width="10.7109375" style="2" customWidth="1"/>
    <col min="6912" max="6913" width="0" style="2" hidden="1" customWidth="1"/>
    <col min="6914" max="6914" width="11.85546875" style="2" customWidth="1"/>
    <col min="6915" max="6915" width="10.7109375" style="2" customWidth="1"/>
    <col min="6916" max="6917" width="0" style="2" hidden="1" customWidth="1"/>
    <col min="6918" max="6918" width="13" style="2" customWidth="1"/>
    <col min="6919" max="6919" width="10.7109375" style="2" customWidth="1"/>
    <col min="6920" max="6920" width="14.140625" style="2" customWidth="1"/>
    <col min="6921" max="6921" width="9.140625" style="2"/>
    <col min="6922" max="6922" width="15.7109375" style="2" customWidth="1"/>
    <col min="6923" max="6923" width="16.42578125" style="2" customWidth="1"/>
    <col min="6924" max="6924" width="9.140625" style="2"/>
    <col min="6925" max="6925" width="41.7109375" style="2" bestFit="1" customWidth="1"/>
    <col min="6926" max="7161" width="9.140625" style="2"/>
    <col min="7162" max="7162" width="12" style="2" customWidth="1"/>
    <col min="7163" max="7163" width="38.42578125" style="2" customWidth="1"/>
    <col min="7164" max="7165" width="0" style="2" hidden="1" customWidth="1"/>
    <col min="7166" max="7166" width="13" style="2" customWidth="1"/>
    <col min="7167" max="7167" width="10.7109375" style="2" customWidth="1"/>
    <col min="7168" max="7169" width="0" style="2" hidden="1" customWidth="1"/>
    <col min="7170" max="7170" width="11.85546875" style="2" customWidth="1"/>
    <col min="7171" max="7171" width="10.7109375" style="2" customWidth="1"/>
    <col min="7172" max="7173" width="0" style="2" hidden="1" customWidth="1"/>
    <col min="7174" max="7174" width="13" style="2" customWidth="1"/>
    <col min="7175" max="7175" width="10.7109375" style="2" customWidth="1"/>
    <col min="7176" max="7176" width="14.140625" style="2" customWidth="1"/>
    <col min="7177" max="7177" width="9.140625" style="2"/>
    <col min="7178" max="7178" width="15.7109375" style="2" customWidth="1"/>
    <col min="7179" max="7179" width="16.42578125" style="2" customWidth="1"/>
    <col min="7180" max="7180" width="9.140625" style="2"/>
    <col min="7181" max="7181" width="41.7109375" style="2" bestFit="1" customWidth="1"/>
    <col min="7182" max="7417" width="9.140625" style="2"/>
    <col min="7418" max="7418" width="12" style="2" customWidth="1"/>
    <col min="7419" max="7419" width="38.42578125" style="2" customWidth="1"/>
    <col min="7420" max="7421" width="0" style="2" hidden="1" customWidth="1"/>
    <col min="7422" max="7422" width="13" style="2" customWidth="1"/>
    <col min="7423" max="7423" width="10.7109375" style="2" customWidth="1"/>
    <col min="7424" max="7425" width="0" style="2" hidden="1" customWidth="1"/>
    <col min="7426" max="7426" width="11.85546875" style="2" customWidth="1"/>
    <col min="7427" max="7427" width="10.7109375" style="2" customWidth="1"/>
    <col min="7428" max="7429" width="0" style="2" hidden="1" customWidth="1"/>
    <col min="7430" max="7430" width="13" style="2" customWidth="1"/>
    <col min="7431" max="7431" width="10.7109375" style="2" customWidth="1"/>
    <col min="7432" max="7432" width="14.140625" style="2" customWidth="1"/>
    <col min="7433" max="7433" width="9.140625" style="2"/>
    <col min="7434" max="7434" width="15.7109375" style="2" customWidth="1"/>
    <col min="7435" max="7435" width="16.42578125" style="2" customWidth="1"/>
    <col min="7436" max="7436" width="9.140625" style="2"/>
    <col min="7437" max="7437" width="41.7109375" style="2" bestFit="1" customWidth="1"/>
    <col min="7438" max="7673" width="9.140625" style="2"/>
    <col min="7674" max="7674" width="12" style="2" customWidth="1"/>
    <col min="7675" max="7675" width="38.42578125" style="2" customWidth="1"/>
    <col min="7676" max="7677" width="0" style="2" hidden="1" customWidth="1"/>
    <col min="7678" max="7678" width="13" style="2" customWidth="1"/>
    <col min="7679" max="7679" width="10.7109375" style="2" customWidth="1"/>
    <col min="7680" max="7681" width="0" style="2" hidden="1" customWidth="1"/>
    <col min="7682" max="7682" width="11.85546875" style="2" customWidth="1"/>
    <col min="7683" max="7683" width="10.7109375" style="2" customWidth="1"/>
    <col min="7684" max="7685" width="0" style="2" hidden="1" customWidth="1"/>
    <col min="7686" max="7686" width="13" style="2" customWidth="1"/>
    <col min="7687" max="7687" width="10.7109375" style="2" customWidth="1"/>
    <col min="7688" max="7688" width="14.140625" style="2" customWidth="1"/>
    <col min="7689" max="7689" width="9.140625" style="2"/>
    <col min="7690" max="7690" width="15.7109375" style="2" customWidth="1"/>
    <col min="7691" max="7691" width="16.42578125" style="2" customWidth="1"/>
    <col min="7692" max="7692" width="9.140625" style="2"/>
    <col min="7693" max="7693" width="41.7109375" style="2" bestFit="1" customWidth="1"/>
    <col min="7694" max="7929" width="9.140625" style="2"/>
    <col min="7930" max="7930" width="12" style="2" customWidth="1"/>
    <col min="7931" max="7931" width="38.42578125" style="2" customWidth="1"/>
    <col min="7932" max="7933" width="0" style="2" hidden="1" customWidth="1"/>
    <col min="7934" max="7934" width="13" style="2" customWidth="1"/>
    <col min="7935" max="7935" width="10.7109375" style="2" customWidth="1"/>
    <col min="7936" max="7937" width="0" style="2" hidden="1" customWidth="1"/>
    <col min="7938" max="7938" width="11.85546875" style="2" customWidth="1"/>
    <col min="7939" max="7939" width="10.7109375" style="2" customWidth="1"/>
    <col min="7940" max="7941" width="0" style="2" hidden="1" customWidth="1"/>
    <col min="7942" max="7942" width="13" style="2" customWidth="1"/>
    <col min="7943" max="7943" width="10.7109375" style="2" customWidth="1"/>
    <col min="7944" max="7944" width="14.140625" style="2" customWidth="1"/>
    <col min="7945" max="7945" width="9.140625" style="2"/>
    <col min="7946" max="7946" width="15.7109375" style="2" customWidth="1"/>
    <col min="7947" max="7947" width="16.42578125" style="2" customWidth="1"/>
    <col min="7948" max="7948" width="9.140625" style="2"/>
    <col min="7949" max="7949" width="41.7109375" style="2" bestFit="1" customWidth="1"/>
    <col min="7950" max="8185" width="9.140625" style="2"/>
    <col min="8186" max="8186" width="12" style="2" customWidth="1"/>
    <col min="8187" max="8187" width="38.42578125" style="2" customWidth="1"/>
    <col min="8188" max="8189" width="0" style="2" hidden="1" customWidth="1"/>
    <col min="8190" max="8190" width="13" style="2" customWidth="1"/>
    <col min="8191" max="8191" width="10.7109375" style="2" customWidth="1"/>
    <col min="8192" max="8193" width="0" style="2" hidden="1" customWidth="1"/>
    <col min="8194" max="8194" width="11.85546875" style="2" customWidth="1"/>
    <col min="8195" max="8195" width="10.7109375" style="2" customWidth="1"/>
    <col min="8196" max="8197" width="0" style="2" hidden="1" customWidth="1"/>
    <col min="8198" max="8198" width="13" style="2" customWidth="1"/>
    <col min="8199" max="8199" width="10.7109375" style="2" customWidth="1"/>
    <col min="8200" max="8200" width="14.140625" style="2" customWidth="1"/>
    <col min="8201" max="8201" width="9.140625" style="2"/>
    <col min="8202" max="8202" width="15.7109375" style="2" customWidth="1"/>
    <col min="8203" max="8203" width="16.42578125" style="2" customWidth="1"/>
    <col min="8204" max="8204" width="9.140625" style="2"/>
    <col min="8205" max="8205" width="41.7109375" style="2" bestFit="1" customWidth="1"/>
    <col min="8206" max="8441" width="9.140625" style="2"/>
    <col min="8442" max="8442" width="12" style="2" customWidth="1"/>
    <col min="8443" max="8443" width="38.42578125" style="2" customWidth="1"/>
    <col min="8444" max="8445" width="0" style="2" hidden="1" customWidth="1"/>
    <col min="8446" max="8446" width="13" style="2" customWidth="1"/>
    <col min="8447" max="8447" width="10.7109375" style="2" customWidth="1"/>
    <col min="8448" max="8449" width="0" style="2" hidden="1" customWidth="1"/>
    <col min="8450" max="8450" width="11.85546875" style="2" customWidth="1"/>
    <col min="8451" max="8451" width="10.7109375" style="2" customWidth="1"/>
    <col min="8452" max="8453" width="0" style="2" hidden="1" customWidth="1"/>
    <col min="8454" max="8454" width="13" style="2" customWidth="1"/>
    <col min="8455" max="8455" width="10.7109375" style="2" customWidth="1"/>
    <col min="8456" max="8456" width="14.140625" style="2" customWidth="1"/>
    <col min="8457" max="8457" width="9.140625" style="2"/>
    <col min="8458" max="8458" width="15.7109375" style="2" customWidth="1"/>
    <col min="8459" max="8459" width="16.42578125" style="2" customWidth="1"/>
    <col min="8460" max="8460" width="9.140625" style="2"/>
    <col min="8461" max="8461" width="41.7109375" style="2" bestFit="1" customWidth="1"/>
    <col min="8462" max="8697" width="9.140625" style="2"/>
    <col min="8698" max="8698" width="12" style="2" customWidth="1"/>
    <col min="8699" max="8699" width="38.42578125" style="2" customWidth="1"/>
    <col min="8700" max="8701" width="0" style="2" hidden="1" customWidth="1"/>
    <col min="8702" max="8702" width="13" style="2" customWidth="1"/>
    <col min="8703" max="8703" width="10.7109375" style="2" customWidth="1"/>
    <col min="8704" max="8705" width="0" style="2" hidden="1" customWidth="1"/>
    <col min="8706" max="8706" width="11.85546875" style="2" customWidth="1"/>
    <col min="8707" max="8707" width="10.7109375" style="2" customWidth="1"/>
    <col min="8708" max="8709" width="0" style="2" hidden="1" customWidth="1"/>
    <col min="8710" max="8710" width="13" style="2" customWidth="1"/>
    <col min="8711" max="8711" width="10.7109375" style="2" customWidth="1"/>
    <col min="8712" max="8712" width="14.140625" style="2" customWidth="1"/>
    <col min="8713" max="8713" width="9.140625" style="2"/>
    <col min="8714" max="8714" width="15.7109375" style="2" customWidth="1"/>
    <col min="8715" max="8715" width="16.42578125" style="2" customWidth="1"/>
    <col min="8716" max="8716" width="9.140625" style="2"/>
    <col min="8717" max="8717" width="41.7109375" style="2" bestFit="1" customWidth="1"/>
    <col min="8718" max="8953" width="9.140625" style="2"/>
    <col min="8954" max="8954" width="12" style="2" customWidth="1"/>
    <col min="8955" max="8955" width="38.42578125" style="2" customWidth="1"/>
    <col min="8956" max="8957" width="0" style="2" hidden="1" customWidth="1"/>
    <col min="8958" max="8958" width="13" style="2" customWidth="1"/>
    <col min="8959" max="8959" width="10.7109375" style="2" customWidth="1"/>
    <col min="8960" max="8961" width="0" style="2" hidden="1" customWidth="1"/>
    <col min="8962" max="8962" width="11.85546875" style="2" customWidth="1"/>
    <col min="8963" max="8963" width="10.7109375" style="2" customWidth="1"/>
    <col min="8964" max="8965" width="0" style="2" hidden="1" customWidth="1"/>
    <col min="8966" max="8966" width="13" style="2" customWidth="1"/>
    <col min="8967" max="8967" width="10.7109375" style="2" customWidth="1"/>
    <col min="8968" max="8968" width="14.140625" style="2" customWidth="1"/>
    <col min="8969" max="8969" width="9.140625" style="2"/>
    <col min="8970" max="8970" width="15.7109375" style="2" customWidth="1"/>
    <col min="8971" max="8971" width="16.42578125" style="2" customWidth="1"/>
    <col min="8972" max="8972" width="9.140625" style="2"/>
    <col min="8973" max="8973" width="41.7109375" style="2" bestFit="1" customWidth="1"/>
    <col min="8974" max="9209" width="9.140625" style="2"/>
    <col min="9210" max="9210" width="12" style="2" customWidth="1"/>
    <col min="9211" max="9211" width="38.42578125" style="2" customWidth="1"/>
    <col min="9212" max="9213" width="0" style="2" hidden="1" customWidth="1"/>
    <col min="9214" max="9214" width="13" style="2" customWidth="1"/>
    <col min="9215" max="9215" width="10.7109375" style="2" customWidth="1"/>
    <col min="9216" max="9217" width="0" style="2" hidden="1" customWidth="1"/>
    <col min="9218" max="9218" width="11.85546875" style="2" customWidth="1"/>
    <col min="9219" max="9219" width="10.7109375" style="2" customWidth="1"/>
    <col min="9220" max="9221" width="0" style="2" hidden="1" customWidth="1"/>
    <col min="9222" max="9222" width="13" style="2" customWidth="1"/>
    <col min="9223" max="9223" width="10.7109375" style="2" customWidth="1"/>
    <col min="9224" max="9224" width="14.140625" style="2" customWidth="1"/>
    <col min="9225" max="9225" width="9.140625" style="2"/>
    <col min="9226" max="9226" width="15.7109375" style="2" customWidth="1"/>
    <col min="9227" max="9227" width="16.42578125" style="2" customWidth="1"/>
    <col min="9228" max="9228" width="9.140625" style="2"/>
    <col min="9229" max="9229" width="41.7109375" style="2" bestFit="1" customWidth="1"/>
    <col min="9230" max="9465" width="9.140625" style="2"/>
    <col min="9466" max="9466" width="12" style="2" customWidth="1"/>
    <col min="9467" max="9467" width="38.42578125" style="2" customWidth="1"/>
    <col min="9468" max="9469" width="0" style="2" hidden="1" customWidth="1"/>
    <col min="9470" max="9470" width="13" style="2" customWidth="1"/>
    <col min="9471" max="9471" width="10.7109375" style="2" customWidth="1"/>
    <col min="9472" max="9473" width="0" style="2" hidden="1" customWidth="1"/>
    <col min="9474" max="9474" width="11.85546875" style="2" customWidth="1"/>
    <col min="9475" max="9475" width="10.7109375" style="2" customWidth="1"/>
    <col min="9476" max="9477" width="0" style="2" hidden="1" customWidth="1"/>
    <col min="9478" max="9478" width="13" style="2" customWidth="1"/>
    <col min="9479" max="9479" width="10.7109375" style="2" customWidth="1"/>
    <col min="9480" max="9480" width="14.140625" style="2" customWidth="1"/>
    <col min="9481" max="9481" width="9.140625" style="2"/>
    <col min="9482" max="9482" width="15.7109375" style="2" customWidth="1"/>
    <col min="9483" max="9483" width="16.42578125" style="2" customWidth="1"/>
    <col min="9484" max="9484" width="9.140625" style="2"/>
    <col min="9485" max="9485" width="41.7109375" style="2" bestFit="1" customWidth="1"/>
    <col min="9486" max="9721" width="9.140625" style="2"/>
    <col min="9722" max="9722" width="12" style="2" customWidth="1"/>
    <col min="9723" max="9723" width="38.42578125" style="2" customWidth="1"/>
    <col min="9724" max="9725" width="0" style="2" hidden="1" customWidth="1"/>
    <col min="9726" max="9726" width="13" style="2" customWidth="1"/>
    <col min="9727" max="9727" width="10.7109375" style="2" customWidth="1"/>
    <col min="9728" max="9729" width="0" style="2" hidden="1" customWidth="1"/>
    <col min="9730" max="9730" width="11.85546875" style="2" customWidth="1"/>
    <col min="9731" max="9731" width="10.7109375" style="2" customWidth="1"/>
    <col min="9732" max="9733" width="0" style="2" hidden="1" customWidth="1"/>
    <col min="9734" max="9734" width="13" style="2" customWidth="1"/>
    <col min="9735" max="9735" width="10.7109375" style="2" customWidth="1"/>
    <col min="9736" max="9736" width="14.140625" style="2" customWidth="1"/>
    <col min="9737" max="9737" width="9.140625" style="2"/>
    <col min="9738" max="9738" width="15.7109375" style="2" customWidth="1"/>
    <col min="9739" max="9739" width="16.42578125" style="2" customWidth="1"/>
    <col min="9740" max="9740" width="9.140625" style="2"/>
    <col min="9741" max="9741" width="41.7109375" style="2" bestFit="1" customWidth="1"/>
    <col min="9742" max="9977" width="9.140625" style="2"/>
    <col min="9978" max="9978" width="12" style="2" customWidth="1"/>
    <col min="9979" max="9979" width="38.42578125" style="2" customWidth="1"/>
    <col min="9980" max="9981" width="0" style="2" hidden="1" customWidth="1"/>
    <col min="9982" max="9982" width="13" style="2" customWidth="1"/>
    <col min="9983" max="9983" width="10.7109375" style="2" customWidth="1"/>
    <col min="9984" max="9985" width="0" style="2" hidden="1" customWidth="1"/>
    <col min="9986" max="9986" width="11.85546875" style="2" customWidth="1"/>
    <col min="9987" max="9987" width="10.7109375" style="2" customWidth="1"/>
    <col min="9988" max="9989" width="0" style="2" hidden="1" customWidth="1"/>
    <col min="9990" max="9990" width="13" style="2" customWidth="1"/>
    <col min="9991" max="9991" width="10.7109375" style="2" customWidth="1"/>
    <col min="9992" max="9992" width="14.140625" style="2" customWidth="1"/>
    <col min="9993" max="9993" width="9.140625" style="2"/>
    <col min="9994" max="9994" width="15.7109375" style="2" customWidth="1"/>
    <col min="9995" max="9995" width="16.42578125" style="2" customWidth="1"/>
    <col min="9996" max="9996" width="9.140625" style="2"/>
    <col min="9997" max="9997" width="41.7109375" style="2" bestFit="1" customWidth="1"/>
    <col min="9998" max="10233" width="9.140625" style="2"/>
    <col min="10234" max="10234" width="12" style="2" customWidth="1"/>
    <col min="10235" max="10235" width="38.42578125" style="2" customWidth="1"/>
    <col min="10236" max="10237" width="0" style="2" hidden="1" customWidth="1"/>
    <col min="10238" max="10238" width="13" style="2" customWidth="1"/>
    <col min="10239" max="10239" width="10.7109375" style="2" customWidth="1"/>
    <col min="10240" max="10241" width="0" style="2" hidden="1" customWidth="1"/>
    <col min="10242" max="10242" width="11.85546875" style="2" customWidth="1"/>
    <col min="10243" max="10243" width="10.7109375" style="2" customWidth="1"/>
    <col min="10244" max="10245" width="0" style="2" hidden="1" customWidth="1"/>
    <col min="10246" max="10246" width="13" style="2" customWidth="1"/>
    <col min="10247" max="10247" width="10.7109375" style="2" customWidth="1"/>
    <col min="10248" max="10248" width="14.140625" style="2" customWidth="1"/>
    <col min="10249" max="10249" width="9.140625" style="2"/>
    <col min="10250" max="10250" width="15.7109375" style="2" customWidth="1"/>
    <col min="10251" max="10251" width="16.42578125" style="2" customWidth="1"/>
    <col min="10252" max="10252" width="9.140625" style="2"/>
    <col min="10253" max="10253" width="41.7109375" style="2" bestFit="1" customWidth="1"/>
    <col min="10254" max="10489" width="9.140625" style="2"/>
    <col min="10490" max="10490" width="12" style="2" customWidth="1"/>
    <col min="10491" max="10491" width="38.42578125" style="2" customWidth="1"/>
    <col min="10492" max="10493" width="0" style="2" hidden="1" customWidth="1"/>
    <col min="10494" max="10494" width="13" style="2" customWidth="1"/>
    <col min="10495" max="10495" width="10.7109375" style="2" customWidth="1"/>
    <col min="10496" max="10497" width="0" style="2" hidden="1" customWidth="1"/>
    <col min="10498" max="10498" width="11.85546875" style="2" customWidth="1"/>
    <col min="10499" max="10499" width="10.7109375" style="2" customWidth="1"/>
    <col min="10500" max="10501" width="0" style="2" hidden="1" customWidth="1"/>
    <col min="10502" max="10502" width="13" style="2" customWidth="1"/>
    <col min="10503" max="10503" width="10.7109375" style="2" customWidth="1"/>
    <col min="10504" max="10504" width="14.140625" style="2" customWidth="1"/>
    <col min="10505" max="10505" width="9.140625" style="2"/>
    <col min="10506" max="10506" width="15.7109375" style="2" customWidth="1"/>
    <col min="10507" max="10507" width="16.42578125" style="2" customWidth="1"/>
    <col min="10508" max="10508" width="9.140625" style="2"/>
    <col min="10509" max="10509" width="41.7109375" style="2" bestFit="1" customWidth="1"/>
    <col min="10510" max="10745" width="9.140625" style="2"/>
    <col min="10746" max="10746" width="12" style="2" customWidth="1"/>
    <col min="10747" max="10747" width="38.42578125" style="2" customWidth="1"/>
    <col min="10748" max="10749" width="0" style="2" hidden="1" customWidth="1"/>
    <col min="10750" max="10750" width="13" style="2" customWidth="1"/>
    <col min="10751" max="10751" width="10.7109375" style="2" customWidth="1"/>
    <col min="10752" max="10753" width="0" style="2" hidden="1" customWidth="1"/>
    <col min="10754" max="10754" width="11.85546875" style="2" customWidth="1"/>
    <col min="10755" max="10755" width="10.7109375" style="2" customWidth="1"/>
    <col min="10756" max="10757" width="0" style="2" hidden="1" customWidth="1"/>
    <col min="10758" max="10758" width="13" style="2" customWidth="1"/>
    <col min="10759" max="10759" width="10.7109375" style="2" customWidth="1"/>
    <col min="10760" max="10760" width="14.140625" style="2" customWidth="1"/>
    <col min="10761" max="10761" width="9.140625" style="2"/>
    <col min="10762" max="10762" width="15.7109375" style="2" customWidth="1"/>
    <col min="10763" max="10763" width="16.42578125" style="2" customWidth="1"/>
    <col min="10764" max="10764" width="9.140625" style="2"/>
    <col min="10765" max="10765" width="41.7109375" style="2" bestFit="1" customWidth="1"/>
    <col min="10766" max="11001" width="9.140625" style="2"/>
    <col min="11002" max="11002" width="12" style="2" customWidth="1"/>
    <col min="11003" max="11003" width="38.42578125" style="2" customWidth="1"/>
    <col min="11004" max="11005" width="0" style="2" hidden="1" customWidth="1"/>
    <col min="11006" max="11006" width="13" style="2" customWidth="1"/>
    <col min="11007" max="11007" width="10.7109375" style="2" customWidth="1"/>
    <col min="11008" max="11009" width="0" style="2" hidden="1" customWidth="1"/>
    <col min="11010" max="11010" width="11.85546875" style="2" customWidth="1"/>
    <col min="11011" max="11011" width="10.7109375" style="2" customWidth="1"/>
    <col min="11012" max="11013" width="0" style="2" hidden="1" customWidth="1"/>
    <col min="11014" max="11014" width="13" style="2" customWidth="1"/>
    <col min="11015" max="11015" width="10.7109375" style="2" customWidth="1"/>
    <col min="11016" max="11016" width="14.140625" style="2" customWidth="1"/>
    <col min="11017" max="11017" width="9.140625" style="2"/>
    <col min="11018" max="11018" width="15.7109375" style="2" customWidth="1"/>
    <col min="11019" max="11019" width="16.42578125" style="2" customWidth="1"/>
    <col min="11020" max="11020" width="9.140625" style="2"/>
    <col min="11021" max="11021" width="41.7109375" style="2" bestFit="1" customWidth="1"/>
    <col min="11022" max="11257" width="9.140625" style="2"/>
    <col min="11258" max="11258" width="12" style="2" customWidth="1"/>
    <col min="11259" max="11259" width="38.42578125" style="2" customWidth="1"/>
    <col min="11260" max="11261" width="0" style="2" hidden="1" customWidth="1"/>
    <col min="11262" max="11262" width="13" style="2" customWidth="1"/>
    <col min="11263" max="11263" width="10.7109375" style="2" customWidth="1"/>
    <col min="11264" max="11265" width="0" style="2" hidden="1" customWidth="1"/>
    <col min="11266" max="11266" width="11.85546875" style="2" customWidth="1"/>
    <col min="11267" max="11267" width="10.7109375" style="2" customWidth="1"/>
    <col min="11268" max="11269" width="0" style="2" hidden="1" customWidth="1"/>
    <col min="11270" max="11270" width="13" style="2" customWidth="1"/>
    <col min="11271" max="11271" width="10.7109375" style="2" customWidth="1"/>
    <col min="11272" max="11272" width="14.140625" style="2" customWidth="1"/>
    <col min="11273" max="11273" width="9.140625" style="2"/>
    <col min="11274" max="11274" width="15.7109375" style="2" customWidth="1"/>
    <col min="11275" max="11275" width="16.42578125" style="2" customWidth="1"/>
    <col min="11276" max="11276" width="9.140625" style="2"/>
    <col min="11277" max="11277" width="41.7109375" style="2" bestFit="1" customWidth="1"/>
    <col min="11278" max="11513" width="9.140625" style="2"/>
    <col min="11514" max="11514" width="12" style="2" customWidth="1"/>
    <col min="11515" max="11515" width="38.42578125" style="2" customWidth="1"/>
    <col min="11516" max="11517" width="0" style="2" hidden="1" customWidth="1"/>
    <col min="11518" max="11518" width="13" style="2" customWidth="1"/>
    <col min="11519" max="11519" width="10.7109375" style="2" customWidth="1"/>
    <col min="11520" max="11521" width="0" style="2" hidden="1" customWidth="1"/>
    <col min="11522" max="11522" width="11.85546875" style="2" customWidth="1"/>
    <col min="11523" max="11523" width="10.7109375" style="2" customWidth="1"/>
    <col min="11524" max="11525" width="0" style="2" hidden="1" customWidth="1"/>
    <col min="11526" max="11526" width="13" style="2" customWidth="1"/>
    <col min="11527" max="11527" width="10.7109375" style="2" customWidth="1"/>
    <col min="11528" max="11528" width="14.140625" style="2" customWidth="1"/>
    <col min="11529" max="11529" width="9.140625" style="2"/>
    <col min="11530" max="11530" width="15.7109375" style="2" customWidth="1"/>
    <col min="11531" max="11531" width="16.42578125" style="2" customWidth="1"/>
    <col min="11532" max="11532" width="9.140625" style="2"/>
    <col min="11533" max="11533" width="41.7109375" style="2" bestFit="1" customWidth="1"/>
    <col min="11534" max="11769" width="9.140625" style="2"/>
    <col min="11770" max="11770" width="12" style="2" customWidth="1"/>
    <col min="11771" max="11771" width="38.42578125" style="2" customWidth="1"/>
    <col min="11772" max="11773" width="0" style="2" hidden="1" customWidth="1"/>
    <col min="11774" max="11774" width="13" style="2" customWidth="1"/>
    <col min="11775" max="11775" width="10.7109375" style="2" customWidth="1"/>
    <col min="11776" max="11777" width="0" style="2" hidden="1" customWidth="1"/>
    <col min="11778" max="11778" width="11.85546875" style="2" customWidth="1"/>
    <col min="11779" max="11779" width="10.7109375" style="2" customWidth="1"/>
    <col min="11780" max="11781" width="0" style="2" hidden="1" customWidth="1"/>
    <col min="11782" max="11782" width="13" style="2" customWidth="1"/>
    <col min="11783" max="11783" width="10.7109375" style="2" customWidth="1"/>
    <col min="11784" max="11784" width="14.140625" style="2" customWidth="1"/>
    <col min="11785" max="11785" width="9.140625" style="2"/>
    <col min="11786" max="11786" width="15.7109375" style="2" customWidth="1"/>
    <col min="11787" max="11787" width="16.42578125" style="2" customWidth="1"/>
    <col min="11788" max="11788" width="9.140625" style="2"/>
    <col min="11789" max="11789" width="41.7109375" style="2" bestFit="1" customWidth="1"/>
    <col min="11790" max="12025" width="9.140625" style="2"/>
    <col min="12026" max="12026" width="12" style="2" customWidth="1"/>
    <col min="12027" max="12027" width="38.42578125" style="2" customWidth="1"/>
    <col min="12028" max="12029" width="0" style="2" hidden="1" customWidth="1"/>
    <col min="12030" max="12030" width="13" style="2" customWidth="1"/>
    <col min="12031" max="12031" width="10.7109375" style="2" customWidth="1"/>
    <col min="12032" max="12033" width="0" style="2" hidden="1" customWidth="1"/>
    <col min="12034" max="12034" width="11.85546875" style="2" customWidth="1"/>
    <col min="12035" max="12035" width="10.7109375" style="2" customWidth="1"/>
    <col min="12036" max="12037" width="0" style="2" hidden="1" customWidth="1"/>
    <col min="12038" max="12038" width="13" style="2" customWidth="1"/>
    <col min="12039" max="12039" width="10.7109375" style="2" customWidth="1"/>
    <col min="12040" max="12040" width="14.140625" style="2" customWidth="1"/>
    <col min="12041" max="12041" width="9.140625" style="2"/>
    <col min="12042" max="12042" width="15.7109375" style="2" customWidth="1"/>
    <col min="12043" max="12043" width="16.42578125" style="2" customWidth="1"/>
    <col min="12044" max="12044" width="9.140625" style="2"/>
    <col min="12045" max="12045" width="41.7109375" style="2" bestFit="1" customWidth="1"/>
    <col min="12046" max="12281" width="9.140625" style="2"/>
    <col min="12282" max="12282" width="12" style="2" customWidth="1"/>
    <col min="12283" max="12283" width="38.42578125" style="2" customWidth="1"/>
    <col min="12284" max="12285" width="0" style="2" hidden="1" customWidth="1"/>
    <col min="12286" max="12286" width="13" style="2" customWidth="1"/>
    <col min="12287" max="12287" width="10.7109375" style="2" customWidth="1"/>
    <col min="12288" max="12289" width="0" style="2" hidden="1" customWidth="1"/>
    <col min="12290" max="12290" width="11.85546875" style="2" customWidth="1"/>
    <col min="12291" max="12291" width="10.7109375" style="2" customWidth="1"/>
    <col min="12292" max="12293" width="0" style="2" hidden="1" customWidth="1"/>
    <col min="12294" max="12294" width="13" style="2" customWidth="1"/>
    <col min="12295" max="12295" width="10.7109375" style="2" customWidth="1"/>
    <col min="12296" max="12296" width="14.140625" style="2" customWidth="1"/>
    <col min="12297" max="12297" width="9.140625" style="2"/>
    <col min="12298" max="12298" width="15.7109375" style="2" customWidth="1"/>
    <col min="12299" max="12299" width="16.42578125" style="2" customWidth="1"/>
    <col min="12300" max="12300" width="9.140625" style="2"/>
    <col min="12301" max="12301" width="41.7109375" style="2" bestFit="1" customWidth="1"/>
    <col min="12302" max="12537" width="9.140625" style="2"/>
    <col min="12538" max="12538" width="12" style="2" customWidth="1"/>
    <col min="12539" max="12539" width="38.42578125" style="2" customWidth="1"/>
    <col min="12540" max="12541" width="0" style="2" hidden="1" customWidth="1"/>
    <col min="12542" max="12542" width="13" style="2" customWidth="1"/>
    <col min="12543" max="12543" width="10.7109375" style="2" customWidth="1"/>
    <col min="12544" max="12545" width="0" style="2" hidden="1" customWidth="1"/>
    <col min="12546" max="12546" width="11.85546875" style="2" customWidth="1"/>
    <col min="12547" max="12547" width="10.7109375" style="2" customWidth="1"/>
    <col min="12548" max="12549" width="0" style="2" hidden="1" customWidth="1"/>
    <col min="12550" max="12550" width="13" style="2" customWidth="1"/>
    <col min="12551" max="12551" width="10.7109375" style="2" customWidth="1"/>
    <col min="12552" max="12552" width="14.140625" style="2" customWidth="1"/>
    <col min="12553" max="12553" width="9.140625" style="2"/>
    <col min="12554" max="12554" width="15.7109375" style="2" customWidth="1"/>
    <col min="12555" max="12555" width="16.42578125" style="2" customWidth="1"/>
    <col min="12556" max="12556" width="9.140625" style="2"/>
    <col min="12557" max="12557" width="41.7109375" style="2" bestFit="1" customWidth="1"/>
    <col min="12558" max="12793" width="9.140625" style="2"/>
    <col min="12794" max="12794" width="12" style="2" customWidth="1"/>
    <col min="12795" max="12795" width="38.42578125" style="2" customWidth="1"/>
    <col min="12796" max="12797" width="0" style="2" hidden="1" customWidth="1"/>
    <col min="12798" max="12798" width="13" style="2" customWidth="1"/>
    <col min="12799" max="12799" width="10.7109375" style="2" customWidth="1"/>
    <col min="12800" max="12801" width="0" style="2" hidden="1" customWidth="1"/>
    <col min="12802" max="12802" width="11.85546875" style="2" customWidth="1"/>
    <col min="12803" max="12803" width="10.7109375" style="2" customWidth="1"/>
    <col min="12804" max="12805" width="0" style="2" hidden="1" customWidth="1"/>
    <col min="12806" max="12806" width="13" style="2" customWidth="1"/>
    <col min="12807" max="12807" width="10.7109375" style="2" customWidth="1"/>
    <col min="12808" max="12808" width="14.140625" style="2" customWidth="1"/>
    <col min="12809" max="12809" width="9.140625" style="2"/>
    <col min="12810" max="12810" width="15.7109375" style="2" customWidth="1"/>
    <col min="12811" max="12811" width="16.42578125" style="2" customWidth="1"/>
    <col min="12812" max="12812" width="9.140625" style="2"/>
    <col min="12813" max="12813" width="41.7109375" style="2" bestFit="1" customWidth="1"/>
    <col min="12814" max="13049" width="9.140625" style="2"/>
    <col min="13050" max="13050" width="12" style="2" customWidth="1"/>
    <col min="13051" max="13051" width="38.42578125" style="2" customWidth="1"/>
    <col min="13052" max="13053" width="0" style="2" hidden="1" customWidth="1"/>
    <col min="13054" max="13054" width="13" style="2" customWidth="1"/>
    <col min="13055" max="13055" width="10.7109375" style="2" customWidth="1"/>
    <col min="13056" max="13057" width="0" style="2" hidden="1" customWidth="1"/>
    <col min="13058" max="13058" width="11.85546875" style="2" customWidth="1"/>
    <col min="13059" max="13059" width="10.7109375" style="2" customWidth="1"/>
    <col min="13060" max="13061" width="0" style="2" hidden="1" customWidth="1"/>
    <col min="13062" max="13062" width="13" style="2" customWidth="1"/>
    <col min="13063" max="13063" width="10.7109375" style="2" customWidth="1"/>
    <col min="13064" max="13064" width="14.140625" style="2" customWidth="1"/>
    <col min="13065" max="13065" width="9.140625" style="2"/>
    <col min="13066" max="13066" width="15.7109375" style="2" customWidth="1"/>
    <col min="13067" max="13067" width="16.42578125" style="2" customWidth="1"/>
    <col min="13068" max="13068" width="9.140625" style="2"/>
    <col min="13069" max="13069" width="41.7109375" style="2" bestFit="1" customWidth="1"/>
    <col min="13070" max="13305" width="9.140625" style="2"/>
    <col min="13306" max="13306" width="12" style="2" customWidth="1"/>
    <col min="13307" max="13307" width="38.42578125" style="2" customWidth="1"/>
    <col min="13308" max="13309" width="0" style="2" hidden="1" customWidth="1"/>
    <col min="13310" max="13310" width="13" style="2" customWidth="1"/>
    <col min="13311" max="13311" width="10.7109375" style="2" customWidth="1"/>
    <col min="13312" max="13313" width="0" style="2" hidden="1" customWidth="1"/>
    <col min="13314" max="13314" width="11.85546875" style="2" customWidth="1"/>
    <col min="13315" max="13315" width="10.7109375" style="2" customWidth="1"/>
    <col min="13316" max="13317" width="0" style="2" hidden="1" customWidth="1"/>
    <col min="13318" max="13318" width="13" style="2" customWidth="1"/>
    <col min="13319" max="13319" width="10.7109375" style="2" customWidth="1"/>
    <col min="13320" max="13320" width="14.140625" style="2" customWidth="1"/>
    <col min="13321" max="13321" width="9.140625" style="2"/>
    <col min="13322" max="13322" width="15.7109375" style="2" customWidth="1"/>
    <col min="13323" max="13323" width="16.42578125" style="2" customWidth="1"/>
    <col min="13324" max="13324" width="9.140625" style="2"/>
    <col min="13325" max="13325" width="41.7109375" style="2" bestFit="1" customWidth="1"/>
    <col min="13326" max="13561" width="9.140625" style="2"/>
    <col min="13562" max="13562" width="12" style="2" customWidth="1"/>
    <col min="13563" max="13563" width="38.42578125" style="2" customWidth="1"/>
    <col min="13564" max="13565" width="0" style="2" hidden="1" customWidth="1"/>
    <col min="13566" max="13566" width="13" style="2" customWidth="1"/>
    <col min="13567" max="13567" width="10.7109375" style="2" customWidth="1"/>
    <col min="13568" max="13569" width="0" style="2" hidden="1" customWidth="1"/>
    <col min="13570" max="13570" width="11.85546875" style="2" customWidth="1"/>
    <col min="13571" max="13571" width="10.7109375" style="2" customWidth="1"/>
    <col min="13572" max="13573" width="0" style="2" hidden="1" customWidth="1"/>
    <col min="13574" max="13574" width="13" style="2" customWidth="1"/>
    <col min="13575" max="13575" width="10.7109375" style="2" customWidth="1"/>
    <col min="13576" max="13576" width="14.140625" style="2" customWidth="1"/>
    <col min="13577" max="13577" width="9.140625" style="2"/>
    <col min="13578" max="13578" width="15.7109375" style="2" customWidth="1"/>
    <col min="13579" max="13579" width="16.42578125" style="2" customWidth="1"/>
    <col min="13580" max="13580" width="9.140625" style="2"/>
    <col min="13581" max="13581" width="41.7109375" style="2" bestFit="1" customWidth="1"/>
    <col min="13582" max="13817" width="9.140625" style="2"/>
    <col min="13818" max="13818" width="12" style="2" customWidth="1"/>
    <col min="13819" max="13819" width="38.42578125" style="2" customWidth="1"/>
    <col min="13820" max="13821" width="0" style="2" hidden="1" customWidth="1"/>
    <col min="13822" max="13822" width="13" style="2" customWidth="1"/>
    <col min="13823" max="13823" width="10.7109375" style="2" customWidth="1"/>
    <col min="13824" max="13825" width="0" style="2" hidden="1" customWidth="1"/>
    <col min="13826" max="13826" width="11.85546875" style="2" customWidth="1"/>
    <col min="13827" max="13827" width="10.7109375" style="2" customWidth="1"/>
    <col min="13828" max="13829" width="0" style="2" hidden="1" customWidth="1"/>
    <col min="13830" max="13830" width="13" style="2" customWidth="1"/>
    <col min="13831" max="13831" width="10.7109375" style="2" customWidth="1"/>
    <col min="13832" max="13832" width="14.140625" style="2" customWidth="1"/>
    <col min="13833" max="13833" width="9.140625" style="2"/>
    <col min="13834" max="13834" width="15.7109375" style="2" customWidth="1"/>
    <col min="13835" max="13835" width="16.42578125" style="2" customWidth="1"/>
    <col min="13836" max="13836" width="9.140625" style="2"/>
    <col min="13837" max="13837" width="41.7109375" style="2" bestFit="1" customWidth="1"/>
    <col min="13838" max="14073" width="9.140625" style="2"/>
    <col min="14074" max="14074" width="12" style="2" customWidth="1"/>
    <col min="14075" max="14075" width="38.42578125" style="2" customWidth="1"/>
    <col min="14076" max="14077" width="0" style="2" hidden="1" customWidth="1"/>
    <col min="14078" max="14078" width="13" style="2" customWidth="1"/>
    <col min="14079" max="14079" width="10.7109375" style="2" customWidth="1"/>
    <col min="14080" max="14081" width="0" style="2" hidden="1" customWidth="1"/>
    <col min="14082" max="14082" width="11.85546875" style="2" customWidth="1"/>
    <col min="14083" max="14083" width="10.7109375" style="2" customWidth="1"/>
    <col min="14084" max="14085" width="0" style="2" hidden="1" customWidth="1"/>
    <col min="14086" max="14086" width="13" style="2" customWidth="1"/>
    <col min="14087" max="14087" width="10.7109375" style="2" customWidth="1"/>
    <col min="14088" max="14088" width="14.140625" style="2" customWidth="1"/>
    <col min="14089" max="14089" width="9.140625" style="2"/>
    <col min="14090" max="14090" width="15.7109375" style="2" customWidth="1"/>
    <col min="14091" max="14091" width="16.42578125" style="2" customWidth="1"/>
    <col min="14092" max="14092" width="9.140625" style="2"/>
    <col min="14093" max="14093" width="41.7109375" style="2" bestFit="1" customWidth="1"/>
    <col min="14094" max="14329" width="9.140625" style="2"/>
    <col min="14330" max="14330" width="12" style="2" customWidth="1"/>
    <col min="14331" max="14331" width="38.42578125" style="2" customWidth="1"/>
    <col min="14332" max="14333" width="0" style="2" hidden="1" customWidth="1"/>
    <col min="14334" max="14334" width="13" style="2" customWidth="1"/>
    <col min="14335" max="14335" width="10.7109375" style="2" customWidth="1"/>
    <col min="14336" max="14337" width="0" style="2" hidden="1" customWidth="1"/>
    <col min="14338" max="14338" width="11.85546875" style="2" customWidth="1"/>
    <col min="14339" max="14339" width="10.7109375" style="2" customWidth="1"/>
    <col min="14340" max="14341" width="0" style="2" hidden="1" customWidth="1"/>
    <col min="14342" max="14342" width="13" style="2" customWidth="1"/>
    <col min="14343" max="14343" width="10.7109375" style="2" customWidth="1"/>
    <col min="14344" max="14344" width="14.140625" style="2" customWidth="1"/>
    <col min="14345" max="14345" width="9.140625" style="2"/>
    <col min="14346" max="14346" width="15.7109375" style="2" customWidth="1"/>
    <col min="14347" max="14347" width="16.42578125" style="2" customWidth="1"/>
    <col min="14348" max="14348" width="9.140625" style="2"/>
    <col min="14349" max="14349" width="41.7109375" style="2" bestFit="1" customWidth="1"/>
    <col min="14350" max="14585" width="9.140625" style="2"/>
    <col min="14586" max="14586" width="12" style="2" customWidth="1"/>
    <col min="14587" max="14587" width="38.42578125" style="2" customWidth="1"/>
    <col min="14588" max="14589" width="0" style="2" hidden="1" customWidth="1"/>
    <col min="14590" max="14590" width="13" style="2" customWidth="1"/>
    <col min="14591" max="14591" width="10.7109375" style="2" customWidth="1"/>
    <col min="14592" max="14593" width="0" style="2" hidden="1" customWidth="1"/>
    <col min="14594" max="14594" width="11.85546875" style="2" customWidth="1"/>
    <col min="14595" max="14595" width="10.7109375" style="2" customWidth="1"/>
    <col min="14596" max="14597" width="0" style="2" hidden="1" customWidth="1"/>
    <col min="14598" max="14598" width="13" style="2" customWidth="1"/>
    <col min="14599" max="14599" width="10.7109375" style="2" customWidth="1"/>
    <col min="14600" max="14600" width="14.140625" style="2" customWidth="1"/>
    <col min="14601" max="14601" width="9.140625" style="2"/>
    <col min="14602" max="14602" width="15.7109375" style="2" customWidth="1"/>
    <col min="14603" max="14603" width="16.42578125" style="2" customWidth="1"/>
    <col min="14604" max="14604" width="9.140625" style="2"/>
    <col min="14605" max="14605" width="41.7109375" style="2" bestFit="1" customWidth="1"/>
    <col min="14606" max="14841" width="9.140625" style="2"/>
    <col min="14842" max="14842" width="12" style="2" customWidth="1"/>
    <col min="14843" max="14843" width="38.42578125" style="2" customWidth="1"/>
    <col min="14844" max="14845" width="0" style="2" hidden="1" customWidth="1"/>
    <col min="14846" max="14846" width="13" style="2" customWidth="1"/>
    <col min="14847" max="14847" width="10.7109375" style="2" customWidth="1"/>
    <col min="14848" max="14849" width="0" style="2" hidden="1" customWidth="1"/>
    <col min="14850" max="14850" width="11.85546875" style="2" customWidth="1"/>
    <col min="14851" max="14851" width="10.7109375" style="2" customWidth="1"/>
    <col min="14852" max="14853" width="0" style="2" hidden="1" customWidth="1"/>
    <col min="14854" max="14854" width="13" style="2" customWidth="1"/>
    <col min="14855" max="14855" width="10.7109375" style="2" customWidth="1"/>
    <col min="14856" max="14856" width="14.140625" style="2" customWidth="1"/>
    <col min="14857" max="14857" width="9.140625" style="2"/>
    <col min="14858" max="14858" width="15.7109375" style="2" customWidth="1"/>
    <col min="14859" max="14859" width="16.42578125" style="2" customWidth="1"/>
    <col min="14860" max="14860" width="9.140625" style="2"/>
    <col min="14861" max="14861" width="41.7109375" style="2" bestFit="1" customWidth="1"/>
    <col min="14862" max="15097" width="9.140625" style="2"/>
    <col min="15098" max="15098" width="12" style="2" customWidth="1"/>
    <col min="15099" max="15099" width="38.42578125" style="2" customWidth="1"/>
    <col min="15100" max="15101" width="0" style="2" hidden="1" customWidth="1"/>
    <col min="15102" max="15102" width="13" style="2" customWidth="1"/>
    <col min="15103" max="15103" width="10.7109375" style="2" customWidth="1"/>
    <col min="15104" max="15105" width="0" style="2" hidden="1" customWidth="1"/>
    <col min="15106" max="15106" width="11.85546875" style="2" customWidth="1"/>
    <col min="15107" max="15107" width="10.7109375" style="2" customWidth="1"/>
    <col min="15108" max="15109" width="0" style="2" hidden="1" customWidth="1"/>
    <col min="15110" max="15110" width="13" style="2" customWidth="1"/>
    <col min="15111" max="15111" width="10.7109375" style="2" customWidth="1"/>
    <col min="15112" max="15112" width="14.140625" style="2" customWidth="1"/>
    <col min="15113" max="15113" width="9.140625" style="2"/>
    <col min="15114" max="15114" width="15.7109375" style="2" customWidth="1"/>
    <col min="15115" max="15115" width="16.42578125" style="2" customWidth="1"/>
    <col min="15116" max="15116" width="9.140625" style="2"/>
    <col min="15117" max="15117" width="41.7109375" style="2" bestFit="1" customWidth="1"/>
    <col min="15118" max="15353" width="9.140625" style="2"/>
    <col min="15354" max="15354" width="12" style="2" customWidth="1"/>
    <col min="15355" max="15355" width="38.42578125" style="2" customWidth="1"/>
    <col min="15356" max="15357" width="0" style="2" hidden="1" customWidth="1"/>
    <col min="15358" max="15358" width="13" style="2" customWidth="1"/>
    <col min="15359" max="15359" width="10.7109375" style="2" customWidth="1"/>
    <col min="15360" max="15361" width="0" style="2" hidden="1" customWidth="1"/>
    <col min="15362" max="15362" width="11.85546875" style="2" customWidth="1"/>
    <col min="15363" max="15363" width="10.7109375" style="2" customWidth="1"/>
    <col min="15364" max="15365" width="0" style="2" hidden="1" customWidth="1"/>
    <col min="15366" max="15366" width="13" style="2" customWidth="1"/>
    <col min="15367" max="15367" width="10.7109375" style="2" customWidth="1"/>
    <col min="15368" max="15368" width="14.140625" style="2" customWidth="1"/>
    <col min="15369" max="15369" width="9.140625" style="2"/>
    <col min="15370" max="15370" width="15.7109375" style="2" customWidth="1"/>
    <col min="15371" max="15371" width="16.42578125" style="2" customWidth="1"/>
    <col min="15372" max="15372" width="9.140625" style="2"/>
    <col min="15373" max="15373" width="41.7109375" style="2" bestFit="1" customWidth="1"/>
    <col min="15374" max="15609" width="9.140625" style="2"/>
    <col min="15610" max="15610" width="12" style="2" customWidth="1"/>
    <col min="15611" max="15611" width="38.42578125" style="2" customWidth="1"/>
    <col min="15612" max="15613" width="0" style="2" hidden="1" customWidth="1"/>
    <col min="15614" max="15614" width="13" style="2" customWidth="1"/>
    <col min="15615" max="15615" width="10.7109375" style="2" customWidth="1"/>
    <col min="15616" max="15617" width="0" style="2" hidden="1" customWidth="1"/>
    <col min="15618" max="15618" width="11.85546875" style="2" customWidth="1"/>
    <col min="15619" max="15619" width="10.7109375" style="2" customWidth="1"/>
    <col min="15620" max="15621" width="0" style="2" hidden="1" customWidth="1"/>
    <col min="15622" max="15622" width="13" style="2" customWidth="1"/>
    <col min="15623" max="15623" width="10.7109375" style="2" customWidth="1"/>
    <col min="15624" max="15624" width="14.140625" style="2" customWidth="1"/>
    <col min="15625" max="15625" width="9.140625" style="2"/>
    <col min="15626" max="15626" width="15.7109375" style="2" customWidth="1"/>
    <col min="15627" max="15627" width="16.42578125" style="2" customWidth="1"/>
    <col min="15628" max="15628" width="9.140625" style="2"/>
    <col min="15629" max="15629" width="41.7109375" style="2" bestFit="1" customWidth="1"/>
    <col min="15630" max="15865" width="9.140625" style="2"/>
    <col min="15866" max="15866" width="12" style="2" customWidth="1"/>
    <col min="15867" max="15867" width="38.42578125" style="2" customWidth="1"/>
    <col min="15868" max="15869" width="0" style="2" hidden="1" customWidth="1"/>
    <col min="15870" max="15870" width="13" style="2" customWidth="1"/>
    <col min="15871" max="15871" width="10.7109375" style="2" customWidth="1"/>
    <col min="15872" max="15873" width="0" style="2" hidden="1" customWidth="1"/>
    <col min="15874" max="15874" width="11.85546875" style="2" customWidth="1"/>
    <col min="15875" max="15875" width="10.7109375" style="2" customWidth="1"/>
    <col min="15876" max="15877" width="0" style="2" hidden="1" customWidth="1"/>
    <col min="15878" max="15878" width="13" style="2" customWidth="1"/>
    <col min="15879" max="15879" width="10.7109375" style="2" customWidth="1"/>
    <col min="15880" max="15880" width="14.140625" style="2" customWidth="1"/>
    <col min="15881" max="15881" width="9.140625" style="2"/>
    <col min="15882" max="15882" width="15.7109375" style="2" customWidth="1"/>
    <col min="15883" max="15883" width="16.42578125" style="2" customWidth="1"/>
    <col min="15884" max="15884" width="9.140625" style="2"/>
    <col min="15885" max="15885" width="41.7109375" style="2" bestFit="1" customWidth="1"/>
    <col min="15886" max="16121" width="9.140625" style="2"/>
    <col min="16122" max="16122" width="12" style="2" customWidth="1"/>
    <col min="16123" max="16123" width="38.42578125" style="2" customWidth="1"/>
    <col min="16124" max="16125" width="0" style="2" hidden="1" customWidth="1"/>
    <col min="16126" max="16126" width="13" style="2" customWidth="1"/>
    <col min="16127" max="16127" width="10.7109375" style="2" customWidth="1"/>
    <col min="16128" max="16129" width="0" style="2" hidden="1" customWidth="1"/>
    <col min="16130" max="16130" width="11.85546875" style="2" customWidth="1"/>
    <col min="16131" max="16131" width="10.7109375" style="2" customWidth="1"/>
    <col min="16132" max="16133" width="0" style="2" hidden="1" customWidth="1"/>
    <col min="16134" max="16134" width="13" style="2" customWidth="1"/>
    <col min="16135" max="16135" width="10.7109375" style="2" customWidth="1"/>
    <col min="16136" max="16136" width="14.140625" style="2" customWidth="1"/>
    <col min="16137" max="16137" width="9.140625" style="2"/>
    <col min="16138" max="16138" width="15.7109375" style="2" customWidth="1"/>
    <col min="16139" max="16139" width="16.42578125" style="2" customWidth="1"/>
    <col min="16140" max="16140" width="9.140625" style="2"/>
    <col min="16141" max="16141" width="41.7109375" style="2" bestFit="1" customWidth="1"/>
    <col min="16142" max="16384" width="9.140625" style="2"/>
  </cols>
  <sheetData>
    <row r="1" spans="1:18" ht="41.25" customHeight="1" x14ac:dyDescent="0.2">
      <c r="O1" s="79" t="s">
        <v>247</v>
      </c>
      <c r="P1" s="79"/>
      <c r="Q1" s="79"/>
    </row>
    <row r="2" spans="1:18" ht="26.25" customHeight="1" x14ac:dyDescent="0.25">
      <c r="D2" s="92" t="s">
        <v>248</v>
      </c>
      <c r="E2" s="92"/>
      <c r="F2" s="92"/>
      <c r="G2" s="92"/>
      <c r="H2" s="92"/>
      <c r="O2" s="78"/>
      <c r="P2" s="78"/>
      <c r="Q2" s="78"/>
    </row>
    <row r="3" spans="1:18" ht="23.25" customHeight="1" x14ac:dyDescent="0.25">
      <c r="D3" s="76" t="s">
        <v>249</v>
      </c>
      <c r="E3" s="76"/>
      <c r="F3" s="77"/>
      <c r="G3" s="77"/>
      <c r="H3" s="76"/>
      <c r="I3" s="76"/>
      <c r="J3" s="77"/>
      <c r="O3" s="75"/>
      <c r="P3" s="75"/>
      <c r="Q3" s="75"/>
    </row>
    <row r="4" spans="1:18" x14ac:dyDescent="0.2">
      <c r="A4" s="4"/>
      <c r="B4" s="7"/>
      <c r="C4" s="81">
        <v>2021</v>
      </c>
      <c r="D4" s="82"/>
      <c r="E4" s="82"/>
      <c r="F4" s="83"/>
      <c r="G4" s="84">
        <v>2022</v>
      </c>
      <c r="H4" s="85"/>
      <c r="I4" s="85"/>
      <c r="J4" s="86"/>
      <c r="K4" s="87">
        <v>2023</v>
      </c>
      <c r="L4" s="88"/>
      <c r="M4" s="88"/>
      <c r="N4" s="89"/>
      <c r="O4" s="90">
        <v>2024</v>
      </c>
      <c r="P4" s="91"/>
      <c r="Q4" s="80" t="s">
        <v>246</v>
      </c>
    </row>
    <row r="5" spans="1:18" ht="48" x14ac:dyDescent="0.2">
      <c r="A5" s="8" t="s">
        <v>1</v>
      </c>
      <c r="B5" s="9" t="s">
        <v>2</v>
      </c>
      <c r="C5" s="48" t="s">
        <v>3</v>
      </c>
      <c r="D5" s="48" t="s">
        <v>4</v>
      </c>
      <c r="E5" s="48" t="s">
        <v>5</v>
      </c>
      <c r="F5" s="9" t="s">
        <v>6</v>
      </c>
      <c r="G5" s="9" t="s">
        <v>3</v>
      </c>
      <c r="H5" s="48" t="s">
        <v>4</v>
      </c>
      <c r="I5" s="48" t="s">
        <v>5</v>
      </c>
      <c r="J5" s="9" t="s">
        <v>6</v>
      </c>
      <c r="K5" s="48" t="s">
        <v>3</v>
      </c>
      <c r="L5" s="48" t="s">
        <v>4</v>
      </c>
      <c r="M5" s="48" t="s">
        <v>5</v>
      </c>
      <c r="N5" s="9" t="s">
        <v>6</v>
      </c>
      <c r="O5" s="60" t="s">
        <v>7</v>
      </c>
      <c r="P5" s="19" t="s">
        <v>8</v>
      </c>
      <c r="Q5" s="80"/>
    </row>
    <row r="6" spans="1:18" ht="36" x14ac:dyDescent="0.2">
      <c r="A6" s="10" t="s">
        <v>9</v>
      </c>
      <c r="B6" s="11" t="s">
        <v>10</v>
      </c>
      <c r="C6" s="49">
        <v>58863215</v>
      </c>
      <c r="D6" s="49">
        <v>58863215</v>
      </c>
      <c r="E6" s="49">
        <v>63470639.789999999</v>
      </c>
      <c r="F6" s="20" t="s">
        <v>11</v>
      </c>
      <c r="G6" s="20">
        <v>63113559</v>
      </c>
      <c r="H6" s="49">
        <v>63113559</v>
      </c>
      <c r="I6" s="49">
        <v>58909129.229999997</v>
      </c>
      <c r="J6" s="20" t="s">
        <v>12</v>
      </c>
      <c r="K6" s="49">
        <v>59014744</v>
      </c>
      <c r="L6" s="49">
        <v>59014744</v>
      </c>
      <c r="M6" s="49">
        <v>64317248.759999998</v>
      </c>
      <c r="N6" s="20" t="s">
        <v>13</v>
      </c>
      <c r="O6" s="61">
        <v>63510.629000000001</v>
      </c>
      <c r="P6" s="21">
        <f>O6/10*12</f>
        <v>76212.754799999995</v>
      </c>
      <c r="Q6" s="37">
        <v>76212755</v>
      </c>
    </row>
    <row r="7" spans="1:18" ht="57.75" customHeight="1" x14ac:dyDescent="0.2">
      <c r="A7" s="10" t="s">
        <v>14</v>
      </c>
      <c r="B7" s="11" t="s">
        <v>15</v>
      </c>
      <c r="C7" s="49">
        <v>14392</v>
      </c>
      <c r="D7" s="49">
        <v>14392</v>
      </c>
      <c r="E7" s="49">
        <v>14847</v>
      </c>
      <c r="F7" s="20" t="s">
        <v>16</v>
      </c>
      <c r="G7" s="20">
        <v>1382</v>
      </c>
      <c r="H7" s="49">
        <v>1382</v>
      </c>
      <c r="I7" s="49">
        <v>1382.4</v>
      </c>
      <c r="J7" s="20" t="s">
        <v>17</v>
      </c>
      <c r="K7" s="49">
        <v>0</v>
      </c>
      <c r="L7" s="49">
        <v>0</v>
      </c>
      <c r="M7" s="49">
        <v>-1382.4</v>
      </c>
      <c r="N7" s="20" t="s">
        <v>18</v>
      </c>
      <c r="O7" s="62">
        <v>0</v>
      </c>
      <c r="P7" s="21">
        <f>O7/10*12</f>
        <v>0</v>
      </c>
      <c r="Q7" s="37">
        <f t="shared" ref="Q7:Q9" si="0">O7/10*12*1000</f>
        <v>0</v>
      </c>
    </row>
    <row r="8" spans="1:18" ht="36" x14ac:dyDescent="0.2">
      <c r="A8" s="10" t="s">
        <v>19</v>
      </c>
      <c r="B8" s="11" t="s">
        <v>20</v>
      </c>
      <c r="C8" s="49">
        <v>1181925</v>
      </c>
      <c r="D8" s="49">
        <v>1181925</v>
      </c>
      <c r="E8" s="49">
        <v>2223664.84</v>
      </c>
      <c r="F8" s="20" t="s">
        <v>21</v>
      </c>
      <c r="G8" s="20">
        <v>3393627</v>
      </c>
      <c r="H8" s="49">
        <v>3393627</v>
      </c>
      <c r="I8" s="49">
        <v>3944897.25</v>
      </c>
      <c r="J8" s="20" t="s">
        <v>22</v>
      </c>
      <c r="K8" s="49">
        <v>4060490</v>
      </c>
      <c r="L8" s="49">
        <v>4060490</v>
      </c>
      <c r="M8" s="49">
        <v>4720550.12</v>
      </c>
      <c r="N8" s="20" t="s">
        <v>23</v>
      </c>
      <c r="O8" s="61">
        <v>4346</v>
      </c>
      <c r="P8" s="21">
        <f>O8/10*12</f>
        <v>5215.2000000000007</v>
      </c>
      <c r="Q8" s="37">
        <f t="shared" si="0"/>
        <v>5215200.0000000009</v>
      </c>
    </row>
    <row r="9" spans="1:18" ht="24" x14ac:dyDescent="0.2">
      <c r="A9" s="10" t="s">
        <v>24</v>
      </c>
      <c r="B9" s="11" t="s">
        <v>25</v>
      </c>
      <c r="C9" s="49">
        <v>2341564</v>
      </c>
      <c r="D9" s="49">
        <v>2341564</v>
      </c>
      <c r="E9" s="49">
        <v>4314390.75</v>
      </c>
      <c r="F9" s="20" t="s">
        <v>26</v>
      </c>
      <c r="G9" s="20">
        <v>1607656</v>
      </c>
      <c r="H9" s="49">
        <v>1607656</v>
      </c>
      <c r="I9" s="49">
        <v>1862345.73</v>
      </c>
      <c r="J9" s="20" t="s">
        <v>27</v>
      </c>
      <c r="K9" s="49">
        <v>0</v>
      </c>
      <c r="L9" s="49">
        <v>3566404</v>
      </c>
      <c r="M9" s="49">
        <v>3880328.8</v>
      </c>
      <c r="N9" s="20" t="s">
        <v>28</v>
      </c>
      <c r="O9" s="61">
        <v>5532.95</v>
      </c>
      <c r="P9" s="21">
        <f>O9/10*12</f>
        <v>6639.5399999999991</v>
      </c>
      <c r="Q9" s="37">
        <f t="shared" si="0"/>
        <v>6639539.9999999991</v>
      </c>
    </row>
    <row r="10" spans="1:18" ht="36" x14ac:dyDescent="0.2">
      <c r="A10" s="10" t="s">
        <v>29</v>
      </c>
      <c r="B10" s="11" t="s">
        <v>30</v>
      </c>
      <c r="C10" s="49">
        <v>0</v>
      </c>
      <c r="D10" s="49">
        <v>0</v>
      </c>
      <c r="E10" s="49">
        <v>0</v>
      </c>
      <c r="F10" s="20" t="s">
        <v>18</v>
      </c>
      <c r="G10" s="20">
        <v>0</v>
      </c>
      <c r="H10" s="49">
        <v>0</v>
      </c>
      <c r="I10" s="49">
        <v>0</v>
      </c>
      <c r="J10" s="20" t="s">
        <v>18</v>
      </c>
      <c r="K10" s="49">
        <v>2820</v>
      </c>
      <c r="L10" s="49">
        <v>2820</v>
      </c>
      <c r="M10" s="49">
        <v>15368.83</v>
      </c>
      <c r="N10" s="20" t="s">
        <v>31</v>
      </c>
      <c r="O10" s="61">
        <v>151.423</v>
      </c>
      <c r="P10" s="21">
        <f>O10/10*12</f>
        <v>181.70760000000001</v>
      </c>
      <c r="Q10" s="37">
        <v>181708</v>
      </c>
    </row>
    <row r="11" spans="1:18" x14ac:dyDescent="0.2">
      <c r="A11" s="12"/>
      <c r="B11" s="13"/>
      <c r="C11" s="26"/>
      <c r="D11" s="26"/>
      <c r="E11" s="26">
        <f>SUM(E6:E10)</f>
        <v>70023542.379999995</v>
      </c>
      <c r="F11" s="22"/>
      <c r="G11" s="22"/>
      <c r="H11" s="26"/>
      <c r="I11" s="26">
        <f>SUM(I6:I10)</f>
        <v>64717754.609999992</v>
      </c>
      <c r="J11" s="22"/>
      <c r="K11" s="26"/>
      <c r="L11" s="26"/>
      <c r="M11" s="26">
        <f>SUM(M6:M10)</f>
        <v>72932114.109999999</v>
      </c>
      <c r="N11" s="22"/>
      <c r="O11" s="63">
        <f>SUM(O6:O10)</f>
        <v>73541.001999999993</v>
      </c>
      <c r="P11" s="45">
        <f>SUM(P6:P10)</f>
        <v>88249.20239999998</v>
      </c>
      <c r="Q11" s="24">
        <f>SUM(Q6:Q10)</f>
        <v>88249203</v>
      </c>
      <c r="R11" s="18">
        <v>1</v>
      </c>
    </row>
    <row r="12" spans="1:18" ht="24" x14ac:dyDescent="0.2">
      <c r="A12" s="10" t="s">
        <v>32</v>
      </c>
      <c r="B12" s="11" t="s">
        <v>33</v>
      </c>
      <c r="C12" s="49">
        <v>86800</v>
      </c>
      <c r="D12" s="49">
        <v>86800</v>
      </c>
      <c r="E12" s="49">
        <v>90276.25</v>
      </c>
      <c r="F12" s="20" t="s">
        <v>34</v>
      </c>
      <c r="G12" s="20">
        <v>486549</v>
      </c>
      <c r="H12" s="49">
        <v>486549</v>
      </c>
      <c r="I12" s="49">
        <v>486549</v>
      </c>
      <c r="J12" s="20" t="s">
        <v>35</v>
      </c>
      <c r="K12" s="49">
        <v>35068</v>
      </c>
      <c r="L12" s="49">
        <v>35068</v>
      </c>
      <c r="M12" s="49">
        <v>35068</v>
      </c>
      <c r="N12" s="20" t="s">
        <v>35</v>
      </c>
      <c r="O12" s="38">
        <v>25.744</v>
      </c>
      <c r="P12" s="25">
        <f>O12</f>
        <v>25.744</v>
      </c>
      <c r="Q12" s="38">
        <v>0</v>
      </c>
    </row>
    <row r="13" spans="1:18" x14ac:dyDescent="0.2">
      <c r="A13" s="12"/>
      <c r="B13" s="13"/>
      <c r="C13" s="26"/>
      <c r="D13" s="26"/>
      <c r="E13" s="26">
        <f>SUM(E12)</f>
        <v>90276.25</v>
      </c>
      <c r="F13" s="22"/>
      <c r="G13" s="22"/>
      <c r="H13" s="26"/>
      <c r="I13" s="26">
        <f>SUM(I12)</f>
        <v>486549</v>
      </c>
      <c r="J13" s="22"/>
      <c r="K13" s="26"/>
      <c r="L13" s="26"/>
      <c r="M13" s="26">
        <f>SUM(M12)</f>
        <v>35068</v>
      </c>
      <c r="N13" s="22"/>
      <c r="O13" s="39">
        <f>SUM(O12)</f>
        <v>25.744</v>
      </c>
      <c r="P13" s="26">
        <f>SUM(P12)</f>
        <v>25.744</v>
      </c>
      <c r="Q13" s="27">
        <f>SUM(Q12)</f>
        <v>0</v>
      </c>
    </row>
    <row r="14" spans="1:18" ht="48" x14ac:dyDescent="0.2">
      <c r="A14" s="10" t="s">
        <v>36</v>
      </c>
      <c r="B14" s="11" t="s">
        <v>37</v>
      </c>
      <c r="C14" s="49">
        <v>3116</v>
      </c>
      <c r="D14" s="49">
        <v>3116</v>
      </c>
      <c r="E14" s="49">
        <v>3465.4</v>
      </c>
      <c r="F14" s="20" t="s">
        <v>38</v>
      </c>
      <c r="G14" s="20">
        <v>4500</v>
      </c>
      <c r="H14" s="49">
        <v>4500</v>
      </c>
      <c r="I14" s="49">
        <v>4898.3500000000004</v>
      </c>
      <c r="J14" s="20" t="s">
        <v>39</v>
      </c>
      <c r="K14" s="49">
        <v>0</v>
      </c>
      <c r="L14" s="49">
        <v>0</v>
      </c>
      <c r="M14" s="49">
        <v>14888</v>
      </c>
      <c r="N14" s="20" t="s">
        <v>18</v>
      </c>
      <c r="O14" s="64">
        <v>21</v>
      </c>
      <c r="P14" s="28">
        <f>O14</f>
        <v>21</v>
      </c>
      <c r="Q14" s="39">
        <v>21000</v>
      </c>
    </row>
    <row r="15" spans="1:18" ht="24" x14ac:dyDescent="0.2">
      <c r="A15" s="10" t="s">
        <v>40</v>
      </c>
      <c r="B15" s="11" t="s">
        <v>41</v>
      </c>
      <c r="C15" s="49">
        <v>50</v>
      </c>
      <c r="D15" s="49">
        <v>50</v>
      </c>
      <c r="E15" s="49">
        <v>89.49</v>
      </c>
      <c r="F15" s="20" t="s">
        <v>42</v>
      </c>
      <c r="G15" s="20">
        <v>25</v>
      </c>
      <c r="H15" s="49">
        <v>25</v>
      </c>
      <c r="I15" s="49">
        <v>30.99</v>
      </c>
      <c r="J15" s="20" t="s">
        <v>43</v>
      </c>
      <c r="K15" s="49">
        <v>106</v>
      </c>
      <c r="L15" s="49">
        <v>106</v>
      </c>
      <c r="M15" s="49">
        <v>118.97</v>
      </c>
      <c r="N15" s="20" t="s">
        <v>44</v>
      </c>
      <c r="O15" s="64">
        <v>9.4E-2</v>
      </c>
      <c r="P15" s="28">
        <f>O15</f>
        <v>9.4E-2</v>
      </c>
      <c r="Q15" s="39">
        <v>94</v>
      </c>
    </row>
    <row r="16" spans="1:18" x14ac:dyDescent="0.2">
      <c r="A16" s="10" t="s">
        <v>45</v>
      </c>
      <c r="B16" s="11" t="s">
        <v>46</v>
      </c>
      <c r="C16" s="49">
        <v>0</v>
      </c>
      <c r="D16" s="49">
        <v>0</v>
      </c>
      <c r="E16" s="49">
        <v>0</v>
      </c>
      <c r="F16" s="20" t="s">
        <v>18</v>
      </c>
      <c r="G16" s="20">
        <v>0</v>
      </c>
      <c r="H16" s="49">
        <v>0</v>
      </c>
      <c r="I16" s="49">
        <v>0</v>
      </c>
      <c r="J16" s="20" t="s">
        <v>18</v>
      </c>
      <c r="K16" s="49">
        <v>0</v>
      </c>
      <c r="L16" s="49">
        <v>0</v>
      </c>
      <c r="M16" s="49">
        <v>0</v>
      </c>
      <c r="N16" s="20" t="s">
        <v>18</v>
      </c>
      <c r="O16" s="38">
        <v>0</v>
      </c>
      <c r="P16" s="28">
        <f>O16</f>
        <v>0</v>
      </c>
      <c r="Q16" s="39">
        <v>0</v>
      </c>
    </row>
    <row r="17" spans="1:17" x14ac:dyDescent="0.2">
      <c r="A17" s="12"/>
      <c r="B17" s="13"/>
      <c r="C17" s="26"/>
      <c r="D17" s="26"/>
      <c r="E17" s="26">
        <f>SUM(E14:E16)</f>
        <v>3554.89</v>
      </c>
      <c r="F17" s="22"/>
      <c r="G17" s="22"/>
      <c r="H17" s="26"/>
      <c r="I17" s="26">
        <f>SUM(I14:I16)</f>
        <v>4929.34</v>
      </c>
      <c r="J17" s="22"/>
      <c r="K17" s="26"/>
      <c r="L17" s="26"/>
      <c r="M17" s="26">
        <f>SUM(M14:M16)</f>
        <v>15006.97</v>
      </c>
      <c r="N17" s="22"/>
      <c r="O17" s="39">
        <f>SUM(O14:O16)</f>
        <v>21.094000000000001</v>
      </c>
      <c r="P17" s="23">
        <f>SUM(P14:P16)</f>
        <v>21.094000000000001</v>
      </c>
      <c r="Q17" s="29">
        <f>SUM(Q14:Q16)</f>
        <v>21094</v>
      </c>
    </row>
    <row r="18" spans="1:17" x14ac:dyDescent="0.2">
      <c r="A18" s="10" t="s">
        <v>47</v>
      </c>
      <c r="B18" s="11" t="s">
        <v>48</v>
      </c>
      <c r="C18" s="49">
        <v>5000000</v>
      </c>
      <c r="D18" s="49">
        <v>5000000</v>
      </c>
      <c r="E18" s="49">
        <v>6756093.5999999996</v>
      </c>
      <c r="F18" s="20" t="s">
        <v>49</v>
      </c>
      <c r="G18" s="20">
        <v>3500000</v>
      </c>
      <c r="H18" s="49">
        <v>3500000</v>
      </c>
      <c r="I18" s="49">
        <v>1253174.72</v>
      </c>
      <c r="J18" s="20" t="s">
        <v>50</v>
      </c>
      <c r="K18" s="49">
        <v>5054047</v>
      </c>
      <c r="L18" s="49">
        <v>5054047</v>
      </c>
      <c r="M18" s="49">
        <v>5453858.25</v>
      </c>
      <c r="N18" s="20" t="s">
        <v>51</v>
      </c>
      <c r="O18" s="64">
        <v>3841.3989999999999</v>
      </c>
      <c r="P18" s="21">
        <f>O18/10*12</f>
        <v>4609.6787999999997</v>
      </c>
      <c r="Q18" s="37">
        <v>4609679</v>
      </c>
    </row>
    <row r="19" spans="1:17" x14ac:dyDescent="0.2">
      <c r="A19" s="10" t="s">
        <v>52</v>
      </c>
      <c r="B19" s="11" t="s">
        <v>48</v>
      </c>
      <c r="C19" s="49">
        <v>19812445</v>
      </c>
      <c r="D19" s="49">
        <v>19812445</v>
      </c>
      <c r="E19" s="49">
        <v>22954156.870000001</v>
      </c>
      <c r="F19" s="20" t="s">
        <v>53</v>
      </c>
      <c r="G19" s="20">
        <v>13283786</v>
      </c>
      <c r="H19" s="49">
        <v>13283786</v>
      </c>
      <c r="I19" s="49">
        <v>6924492.6299999999</v>
      </c>
      <c r="J19" s="20" t="s">
        <v>54</v>
      </c>
      <c r="K19" s="49">
        <v>18457655</v>
      </c>
      <c r="L19" s="49">
        <v>18457655</v>
      </c>
      <c r="M19" s="49">
        <v>20648406.309999999</v>
      </c>
      <c r="N19" s="20" t="s">
        <v>55</v>
      </c>
      <c r="O19" s="64">
        <v>24178.172999999999</v>
      </c>
      <c r="P19" s="21">
        <f>O19/10*12</f>
        <v>29013.807599999996</v>
      </c>
      <c r="Q19" s="37">
        <v>33826569</v>
      </c>
    </row>
    <row r="20" spans="1:17" ht="24" x14ac:dyDescent="0.2">
      <c r="A20" s="10" t="s">
        <v>56</v>
      </c>
      <c r="B20" s="11" t="s">
        <v>57</v>
      </c>
      <c r="C20" s="49">
        <v>11492359</v>
      </c>
      <c r="D20" s="49">
        <v>11492359</v>
      </c>
      <c r="E20" s="49">
        <v>16337428.85</v>
      </c>
      <c r="F20" s="20" t="s">
        <v>58</v>
      </c>
      <c r="G20" s="20">
        <v>0</v>
      </c>
      <c r="H20" s="49">
        <v>0</v>
      </c>
      <c r="I20" s="49">
        <v>0</v>
      </c>
      <c r="J20" s="20" t="s">
        <v>18</v>
      </c>
      <c r="K20" s="49">
        <v>0</v>
      </c>
      <c r="L20" s="49">
        <v>0</v>
      </c>
      <c r="M20" s="49">
        <v>0</v>
      </c>
      <c r="N20" s="20" t="s">
        <v>18</v>
      </c>
      <c r="O20" s="65">
        <v>0</v>
      </c>
      <c r="P20" s="21">
        <f>O20/10*12</f>
        <v>0</v>
      </c>
      <c r="Q20" s="37">
        <v>0</v>
      </c>
    </row>
    <row r="21" spans="1:17" ht="72" x14ac:dyDescent="0.2">
      <c r="A21" s="10" t="s">
        <v>59</v>
      </c>
      <c r="B21" s="11" t="s">
        <v>60</v>
      </c>
      <c r="C21" s="49">
        <v>0</v>
      </c>
      <c r="D21" s="49">
        <v>0</v>
      </c>
      <c r="E21" s="49">
        <v>0</v>
      </c>
      <c r="F21" s="20" t="s">
        <v>18</v>
      </c>
      <c r="G21" s="20">
        <v>4807000</v>
      </c>
      <c r="H21" s="49">
        <v>4807000</v>
      </c>
      <c r="I21" s="49">
        <v>5389338.5700000003</v>
      </c>
      <c r="J21" s="20" t="s">
        <v>61</v>
      </c>
      <c r="K21" s="49">
        <v>8323064</v>
      </c>
      <c r="L21" s="49">
        <v>8323064</v>
      </c>
      <c r="M21" s="49">
        <v>9115362.4700000007</v>
      </c>
      <c r="N21" s="20" t="s">
        <v>62</v>
      </c>
      <c r="O21" s="64">
        <v>11600.54</v>
      </c>
      <c r="P21" s="21">
        <f>O21/10*12</f>
        <v>13920.648000000001</v>
      </c>
      <c r="Q21" s="37">
        <v>16404778</v>
      </c>
    </row>
    <row r="22" spans="1:17" ht="48" x14ac:dyDescent="0.2">
      <c r="A22" s="10" t="s">
        <v>63</v>
      </c>
      <c r="B22" s="11" t="s">
        <v>64</v>
      </c>
      <c r="C22" s="49">
        <v>0</v>
      </c>
      <c r="D22" s="49">
        <v>0</v>
      </c>
      <c r="E22" s="49">
        <v>0</v>
      </c>
      <c r="F22" s="20" t="s">
        <v>18</v>
      </c>
      <c r="G22" s="20">
        <v>11592516</v>
      </c>
      <c r="H22" s="49">
        <v>11592516</v>
      </c>
      <c r="I22" s="49">
        <v>10527689.720000001</v>
      </c>
      <c r="J22" s="20" t="s">
        <v>65</v>
      </c>
      <c r="K22" s="49">
        <v>8400770</v>
      </c>
      <c r="L22" s="49">
        <v>8400770</v>
      </c>
      <c r="M22" s="49">
        <v>9252704.4399999995</v>
      </c>
      <c r="N22" s="20" t="s">
        <v>66</v>
      </c>
      <c r="O22" s="64">
        <v>10349.25</v>
      </c>
      <c r="P22" s="21">
        <f>O22/10*12</f>
        <v>12419.099999999999</v>
      </c>
      <c r="Q22" s="37">
        <v>14603665</v>
      </c>
    </row>
    <row r="23" spans="1:17" x14ac:dyDescent="0.2">
      <c r="A23" s="12"/>
      <c r="B23" s="13"/>
      <c r="C23" s="26"/>
      <c r="D23" s="26"/>
      <c r="E23" s="26">
        <f>SUM(E18:E22)</f>
        <v>46047679.32</v>
      </c>
      <c r="F23" s="22"/>
      <c r="G23" s="22"/>
      <c r="H23" s="26"/>
      <c r="I23" s="26">
        <f>SUM(I18:I22)</f>
        <v>24094695.640000001</v>
      </c>
      <c r="J23" s="22"/>
      <c r="K23" s="26"/>
      <c r="L23" s="26"/>
      <c r="M23" s="26">
        <f>SUM(M18:M22)</f>
        <v>44470331.469999999</v>
      </c>
      <c r="N23" s="22"/>
      <c r="O23" s="66">
        <f>SUM(O18:O22)</f>
        <v>49969.362000000001</v>
      </c>
      <c r="P23" s="14">
        <f>SUM(P18:P22)</f>
        <v>59963.234399999994</v>
      </c>
      <c r="Q23" s="27">
        <f>SUM(Q18:Q22)</f>
        <v>69444691</v>
      </c>
    </row>
    <row r="24" spans="1:17" ht="36" x14ac:dyDescent="0.2">
      <c r="A24" s="10" t="s">
        <v>67</v>
      </c>
      <c r="B24" s="11" t="s">
        <v>68</v>
      </c>
      <c r="C24" s="49">
        <v>250000</v>
      </c>
      <c r="D24" s="49">
        <v>250000</v>
      </c>
      <c r="E24" s="49">
        <v>206314.35</v>
      </c>
      <c r="F24" s="20" t="s">
        <v>69</v>
      </c>
      <c r="G24" s="20">
        <v>214000</v>
      </c>
      <c r="H24" s="49">
        <v>214000</v>
      </c>
      <c r="I24" s="49">
        <v>317979.86</v>
      </c>
      <c r="J24" s="20" t="s">
        <v>70</v>
      </c>
      <c r="K24" s="49">
        <v>399180</v>
      </c>
      <c r="L24" s="49">
        <v>399180</v>
      </c>
      <c r="M24" s="49">
        <v>426006.09</v>
      </c>
      <c r="N24" s="20" t="s">
        <v>71</v>
      </c>
      <c r="O24" s="64">
        <v>438.55</v>
      </c>
      <c r="P24" s="21">
        <f>O24/10*12</f>
        <v>526.26</v>
      </c>
      <c r="Q24" s="37">
        <v>552573</v>
      </c>
    </row>
    <row r="25" spans="1:17" ht="36" x14ac:dyDescent="0.2">
      <c r="A25" s="10" t="s">
        <v>72</v>
      </c>
      <c r="B25" s="11" t="s">
        <v>73</v>
      </c>
      <c r="C25" s="49">
        <v>1401980</v>
      </c>
      <c r="D25" s="49">
        <v>1401980</v>
      </c>
      <c r="E25" s="49">
        <v>2157334.4300000002</v>
      </c>
      <c r="F25" s="20" t="s">
        <v>74</v>
      </c>
      <c r="G25" s="20">
        <v>1986000</v>
      </c>
      <c r="H25" s="49">
        <v>1986000</v>
      </c>
      <c r="I25" s="49">
        <v>1675306.49</v>
      </c>
      <c r="J25" s="20" t="s">
        <v>75</v>
      </c>
      <c r="K25" s="49">
        <v>5548360</v>
      </c>
      <c r="L25" s="49">
        <v>5548360</v>
      </c>
      <c r="M25" s="49">
        <v>6343780.4699999997</v>
      </c>
      <c r="N25" s="20" t="s">
        <v>76</v>
      </c>
      <c r="O25" s="64">
        <v>7131.1769999999997</v>
      </c>
      <c r="P25" s="21">
        <f>O25/10*12</f>
        <v>8557.4124000000011</v>
      </c>
      <c r="Q25" s="37">
        <v>855741</v>
      </c>
    </row>
    <row r="26" spans="1:17" ht="36" x14ac:dyDescent="0.2">
      <c r="A26" s="10" t="s">
        <v>77</v>
      </c>
      <c r="B26" s="11" t="s">
        <v>78</v>
      </c>
      <c r="C26" s="49">
        <v>1480916</v>
      </c>
      <c r="D26" s="49">
        <v>1480916</v>
      </c>
      <c r="E26" s="49">
        <v>2066728.62</v>
      </c>
      <c r="F26" s="20" t="s">
        <v>79</v>
      </c>
      <c r="G26" s="20">
        <v>1864000</v>
      </c>
      <c r="H26" s="49">
        <v>1864000</v>
      </c>
      <c r="I26" s="49">
        <v>1270654.57</v>
      </c>
      <c r="J26" s="20" t="s">
        <v>80</v>
      </c>
      <c r="K26" s="49">
        <v>2878991</v>
      </c>
      <c r="L26" s="49">
        <v>2878991</v>
      </c>
      <c r="M26" s="49">
        <v>3558510.11</v>
      </c>
      <c r="N26" s="20" t="s">
        <v>81</v>
      </c>
      <c r="O26" s="64">
        <v>4787.5079999999998</v>
      </c>
      <c r="P26" s="21">
        <f>O26/10*12</f>
        <v>5745.0095999999994</v>
      </c>
      <c r="Q26" s="37">
        <v>574501</v>
      </c>
    </row>
    <row r="27" spans="1:17" ht="36" x14ac:dyDescent="0.2">
      <c r="A27" s="10" t="s">
        <v>82</v>
      </c>
      <c r="B27" s="11" t="s">
        <v>83</v>
      </c>
      <c r="C27" s="49">
        <v>8240000</v>
      </c>
      <c r="D27" s="49">
        <v>8240000</v>
      </c>
      <c r="E27" s="49">
        <v>10515433.99</v>
      </c>
      <c r="F27" s="20" t="s">
        <v>84</v>
      </c>
      <c r="G27" s="20">
        <v>11936000</v>
      </c>
      <c r="H27" s="49">
        <v>11936000</v>
      </c>
      <c r="I27" s="49">
        <v>12235463.34</v>
      </c>
      <c r="J27" s="20" t="s">
        <v>85</v>
      </c>
      <c r="K27" s="49">
        <v>14175590</v>
      </c>
      <c r="L27" s="49">
        <v>14175590</v>
      </c>
      <c r="M27" s="49">
        <v>14413093.83</v>
      </c>
      <c r="N27" s="20" t="s">
        <v>86</v>
      </c>
      <c r="O27" s="64">
        <v>16540.5</v>
      </c>
      <c r="P27" s="21">
        <f>O27/10*12</f>
        <v>19848.599999999999</v>
      </c>
      <c r="Q27" s="37">
        <v>20841030</v>
      </c>
    </row>
    <row r="28" spans="1:17" x14ac:dyDescent="0.2">
      <c r="A28" s="12"/>
      <c r="B28" s="13"/>
      <c r="C28" s="26"/>
      <c r="D28" s="26"/>
      <c r="E28" s="26">
        <f>SUM(E24:E27)</f>
        <v>14945811.390000001</v>
      </c>
      <c r="F28" s="22"/>
      <c r="G28" s="22"/>
      <c r="H28" s="26"/>
      <c r="I28" s="26">
        <f>SUM(I24:I27)</f>
        <v>15499404.26</v>
      </c>
      <c r="J28" s="22"/>
      <c r="K28" s="26"/>
      <c r="L28" s="26"/>
      <c r="M28" s="26">
        <f>SUM(M24:M27)</f>
        <v>24741390.5</v>
      </c>
      <c r="N28" s="22"/>
      <c r="O28" s="39">
        <f>SUM(O24:O27)</f>
        <v>28897.735000000001</v>
      </c>
      <c r="P28" s="45">
        <f>SUM(P24:P27)</f>
        <v>34677.281999999999</v>
      </c>
      <c r="Q28" s="24">
        <f>SUM(Q24:Q27)</f>
        <v>22823845</v>
      </c>
    </row>
    <row r="29" spans="1:17" x14ac:dyDescent="0.2">
      <c r="A29" s="10" t="s">
        <v>87</v>
      </c>
      <c r="B29" s="11" t="s">
        <v>88</v>
      </c>
      <c r="C29" s="49">
        <v>12406000</v>
      </c>
      <c r="D29" s="49">
        <v>12406000</v>
      </c>
      <c r="E29" s="49">
        <v>12835509.880000001</v>
      </c>
      <c r="F29" s="20" t="s">
        <v>89</v>
      </c>
      <c r="G29" s="20">
        <v>12000000</v>
      </c>
      <c r="H29" s="49">
        <v>12000000</v>
      </c>
      <c r="I29" s="49">
        <v>7983560.0499999998</v>
      </c>
      <c r="J29" s="20" t="s">
        <v>90</v>
      </c>
      <c r="K29" s="49">
        <v>15606387</v>
      </c>
      <c r="L29" s="49">
        <v>15606387</v>
      </c>
      <c r="M29" s="49">
        <v>17285053.16</v>
      </c>
      <c r="N29" s="20" t="s">
        <v>91</v>
      </c>
      <c r="O29" s="64">
        <v>20776.546999999999</v>
      </c>
      <c r="P29" s="21">
        <f>O29/10*12</f>
        <v>24931.856400000001</v>
      </c>
      <c r="Q29" s="37">
        <v>17360856</v>
      </c>
    </row>
    <row r="30" spans="1:17" x14ac:dyDescent="0.2">
      <c r="A30" s="10" t="s">
        <v>92</v>
      </c>
      <c r="B30" s="11" t="s">
        <v>93</v>
      </c>
      <c r="C30" s="49">
        <v>13500000</v>
      </c>
      <c r="D30" s="49">
        <v>13500000</v>
      </c>
      <c r="E30" s="49">
        <v>18535370.030000001</v>
      </c>
      <c r="F30" s="20" t="s">
        <v>94</v>
      </c>
      <c r="G30" s="20">
        <v>17200000</v>
      </c>
      <c r="H30" s="49">
        <v>17200000</v>
      </c>
      <c r="I30" s="49">
        <v>14386550.5</v>
      </c>
      <c r="J30" s="20" t="s">
        <v>95</v>
      </c>
      <c r="K30" s="49">
        <v>18002914</v>
      </c>
      <c r="L30" s="49">
        <v>18002914</v>
      </c>
      <c r="M30" s="49">
        <v>19186604.440000001</v>
      </c>
      <c r="N30" s="20" t="s">
        <v>96</v>
      </c>
      <c r="O30" s="64">
        <v>15065.444</v>
      </c>
      <c r="P30" s="21">
        <f>O30/10*12</f>
        <v>18078.532800000001</v>
      </c>
      <c r="Q30" s="37">
        <v>18982459</v>
      </c>
    </row>
    <row r="31" spans="1:17" x14ac:dyDescent="0.2">
      <c r="A31" s="10" t="s">
        <v>97</v>
      </c>
      <c r="B31" s="11" t="s">
        <v>98</v>
      </c>
      <c r="C31" s="49">
        <v>1800000</v>
      </c>
      <c r="D31" s="49">
        <v>1800000</v>
      </c>
      <c r="E31" s="49">
        <v>2698561.49</v>
      </c>
      <c r="F31" s="20" t="s">
        <v>99</v>
      </c>
      <c r="G31" s="20">
        <v>2300000</v>
      </c>
      <c r="H31" s="49">
        <v>2300000</v>
      </c>
      <c r="I31" s="49">
        <v>1834768.75</v>
      </c>
      <c r="J31" s="20" t="s">
        <v>100</v>
      </c>
      <c r="K31" s="49">
        <v>3148236</v>
      </c>
      <c r="L31" s="49">
        <v>3148236</v>
      </c>
      <c r="M31" s="49">
        <v>3750756.23</v>
      </c>
      <c r="N31" s="20" t="s">
        <v>101</v>
      </c>
      <c r="O31" s="64">
        <v>3737.491</v>
      </c>
      <c r="P31" s="21">
        <f>O31/10*12</f>
        <v>4484.9892</v>
      </c>
      <c r="Q31" s="37">
        <v>4709239</v>
      </c>
    </row>
    <row r="32" spans="1:17" x14ac:dyDescent="0.2">
      <c r="A32" s="10" t="s">
        <v>102</v>
      </c>
      <c r="B32" s="11" t="s">
        <v>103</v>
      </c>
      <c r="C32" s="49">
        <v>4700000</v>
      </c>
      <c r="D32" s="49">
        <v>4700000</v>
      </c>
      <c r="E32" s="49">
        <v>3848797.76</v>
      </c>
      <c r="F32" s="20" t="s">
        <v>104</v>
      </c>
      <c r="G32" s="20">
        <v>3500000</v>
      </c>
      <c r="H32" s="49">
        <v>3500000</v>
      </c>
      <c r="I32" s="49">
        <v>2819484.36</v>
      </c>
      <c r="J32" s="20" t="s">
        <v>105</v>
      </c>
      <c r="K32" s="49">
        <v>4564058</v>
      </c>
      <c r="L32" s="49">
        <v>4564058</v>
      </c>
      <c r="M32" s="49">
        <v>4970349.45</v>
      </c>
      <c r="N32" s="20" t="s">
        <v>106</v>
      </c>
      <c r="O32" s="64">
        <v>4164.067</v>
      </c>
      <c r="P32" s="21">
        <f>O32/10*12</f>
        <v>4996.8804</v>
      </c>
      <c r="Q32" s="37">
        <v>5246724</v>
      </c>
    </row>
    <row r="33" spans="1:19" x14ac:dyDescent="0.2">
      <c r="A33" s="12"/>
      <c r="B33" s="13"/>
      <c r="C33" s="26"/>
      <c r="D33" s="26"/>
      <c r="E33" s="26">
        <f>SUM(E29:E32)</f>
        <v>37918239.160000004</v>
      </c>
      <c r="F33" s="22"/>
      <c r="G33" s="22"/>
      <c r="H33" s="26"/>
      <c r="I33" s="26">
        <f>SUM(I29:I32)</f>
        <v>27024363.66</v>
      </c>
      <c r="J33" s="22"/>
      <c r="K33" s="26"/>
      <c r="L33" s="26"/>
      <c r="M33" s="26">
        <f>SUM(M29:M32)</f>
        <v>45192763.280000001</v>
      </c>
      <c r="N33" s="22"/>
      <c r="O33" s="39">
        <f>SUM(O29:O32)</f>
        <v>43743.548999999999</v>
      </c>
      <c r="P33" s="45">
        <f>SUM(P29:P32)</f>
        <v>52492.258800000003</v>
      </c>
      <c r="Q33" s="24">
        <f>SUM(Q29:Q32)</f>
        <v>46299278</v>
      </c>
    </row>
    <row r="34" spans="1:19" x14ac:dyDescent="0.2">
      <c r="A34" s="10" t="s">
        <v>107</v>
      </c>
      <c r="B34" s="11" t="s">
        <v>108</v>
      </c>
      <c r="C34" s="49">
        <v>25000</v>
      </c>
      <c r="D34" s="49">
        <v>25000</v>
      </c>
      <c r="E34" s="49">
        <v>33425</v>
      </c>
      <c r="F34" s="20" t="s">
        <v>109</v>
      </c>
      <c r="G34" s="20">
        <v>34100</v>
      </c>
      <c r="H34" s="49">
        <v>34100</v>
      </c>
      <c r="I34" s="49">
        <v>34100</v>
      </c>
      <c r="J34" s="20" t="s">
        <v>35</v>
      </c>
      <c r="K34" s="49">
        <v>114583</v>
      </c>
      <c r="L34" s="49">
        <v>114583</v>
      </c>
      <c r="M34" s="49">
        <v>127083.34</v>
      </c>
      <c r="N34" s="20" t="s">
        <v>110</v>
      </c>
      <c r="O34" s="64">
        <v>173.58099999999999</v>
      </c>
      <c r="P34" s="21">
        <f>O34/10*12</f>
        <v>208.2972</v>
      </c>
      <c r="Q34" s="37">
        <v>208297</v>
      </c>
    </row>
    <row r="35" spans="1:19" x14ac:dyDescent="0.2">
      <c r="A35" s="10" t="s">
        <v>111</v>
      </c>
      <c r="B35" s="11" t="s">
        <v>112</v>
      </c>
      <c r="C35" s="49">
        <v>60000</v>
      </c>
      <c r="D35" s="49">
        <v>60000</v>
      </c>
      <c r="E35" s="49">
        <v>75000</v>
      </c>
      <c r="F35" s="20" t="s">
        <v>113</v>
      </c>
      <c r="G35" s="20">
        <v>58900</v>
      </c>
      <c r="H35" s="49">
        <v>58900</v>
      </c>
      <c r="I35" s="49">
        <v>50000</v>
      </c>
      <c r="J35" s="20" t="s">
        <v>114</v>
      </c>
      <c r="K35" s="49">
        <v>50302</v>
      </c>
      <c r="L35" s="49">
        <v>50302</v>
      </c>
      <c r="M35" s="49">
        <v>50317.82</v>
      </c>
      <c r="N35" s="20" t="s">
        <v>17</v>
      </c>
      <c r="O35" s="64">
        <v>76.302999999999997</v>
      </c>
      <c r="P35" s="21">
        <f>O35/10*12</f>
        <v>91.563600000000008</v>
      </c>
      <c r="Q35" s="37">
        <v>91564</v>
      </c>
    </row>
    <row r="36" spans="1:19" x14ac:dyDescent="0.2">
      <c r="A36" s="12"/>
      <c r="B36" s="13"/>
      <c r="C36" s="26"/>
      <c r="D36" s="26"/>
      <c r="E36" s="26">
        <f>SUM(E34:E35)</f>
        <v>108425</v>
      </c>
      <c r="F36" s="22"/>
      <c r="G36" s="22"/>
      <c r="H36" s="26"/>
      <c r="I36" s="26">
        <f>SUM(I34:I35)</f>
        <v>84100</v>
      </c>
      <c r="J36" s="22"/>
      <c r="K36" s="26"/>
      <c r="L36" s="26"/>
      <c r="M36" s="26">
        <f>SUM(M34:M35)</f>
        <v>177401.16</v>
      </c>
      <c r="N36" s="22"/>
      <c r="O36" s="39">
        <f>SUM(O34:O35)</f>
        <v>249.88399999999999</v>
      </c>
      <c r="P36" s="46">
        <f>SUM(P34:P35)</f>
        <v>299.86080000000004</v>
      </c>
      <c r="Q36" s="27">
        <f>SUM(Q34:Q35)</f>
        <v>299861</v>
      </c>
    </row>
    <row r="37" spans="1:19" ht="24" x14ac:dyDescent="0.2">
      <c r="A37" s="10" t="s">
        <v>115</v>
      </c>
      <c r="B37" s="11" t="s">
        <v>116</v>
      </c>
      <c r="C37" s="49">
        <v>500</v>
      </c>
      <c r="D37" s="49">
        <v>500</v>
      </c>
      <c r="E37" s="49">
        <v>0</v>
      </c>
      <c r="F37" s="20" t="s">
        <v>18</v>
      </c>
      <c r="G37" s="20">
        <v>0</v>
      </c>
      <c r="H37" s="49">
        <v>0</v>
      </c>
      <c r="I37" s="49">
        <v>0</v>
      </c>
      <c r="J37" s="20" t="s">
        <v>18</v>
      </c>
      <c r="K37" s="49">
        <v>0</v>
      </c>
      <c r="L37" s="49">
        <v>0</v>
      </c>
      <c r="M37" s="49">
        <v>0</v>
      </c>
      <c r="N37" s="20" t="s">
        <v>18</v>
      </c>
      <c r="O37" s="38">
        <v>0</v>
      </c>
      <c r="P37" s="25">
        <v>0</v>
      </c>
      <c r="Q37" s="38">
        <f>SUM(O37:P37)</f>
        <v>0</v>
      </c>
    </row>
    <row r="38" spans="1:19" x14ac:dyDescent="0.2">
      <c r="A38" s="12"/>
      <c r="B38" s="13"/>
      <c r="C38" s="26"/>
      <c r="D38" s="26"/>
      <c r="E38" s="26"/>
      <c r="F38" s="22"/>
      <c r="G38" s="22"/>
      <c r="H38" s="26"/>
      <c r="I38" s="26"/>
      <c r="J38" s="22"/>
      <c r="K38" s="26"/>
      <c r="L38" s="26"/>
      <c r="M38" s="26"/>
      <c r="N38" s="22"/>
      <c r="O38" s="38">
        <f>SUM(O37)</f>
        <v>0</v>
      </c>
      <c r="P38" s="23">
        <f>SUM(P37)</f>
        <v>0</v>
      </c>
      <c r="Q38" s="30">
        <f>SUM(O38:P38)</f>
        <v>0</v>
      </c>
    </row>
    <row r="39" spans="1:19" x14ac:dyDescent="0.2">
      <c r="A39" s="10" t="s">
        <v>117</v>
      </c>
      <c r="B39" s="11" t="s">
        <v>118</v>
      </c>
      <c r="C39" s="49">
        <v>14200</v>
      </c>
      <c r="D39" s="49">
        <v>14200</v>
      </c>
      <c r="E39" s="49">
        <v>12160</v>
      </c>
      <c r="F39" s="20" t="s">
        <v>119</v>
      </c>
      <c r="G39" s="20">
        <v>4331</v>
      </c>
      <c r="H39" s="49">
        <v>4331</v>
      </c>
      <c r="I39" s="49">
        <v>-4723.74</v>
      </c>
      <c r="J39" s="20" t="s">
        <v>120</v>
      </c>
      <c r="K39" s="49">
        <v>340</v>
      </c>
      <c r="L39" s="49">
        <v>340</v>
      </c>
      <c r="M39" s="49">
        <v>346</v>
      </c>
      <c r="N39" s="20" t="s">
        <v>121</v>
      </c>
      <c r="O39" s="64">
        <v>0</v>
      </c>
      <c r="P39" s="28">
        <f>O39</f>
        <v>0</v>
      </c>
      <c r="Q39" s="39">
        <v>0</v>
      </c>
    </row>
    <row r="40" spans="1:19" x14ac:dyDescent="0.2">
      <c r="A40" s="10" t="s">
        <v>122</v>
      </c>
      <c r="B40" s="11" t="s">
        <v>123</v>
      </c>
      <c r="C40" s="49">
        <v>38009</v>
      </c>
      <c r="D40" s="49">
        <v>38009</v>
      </c>
      <c r="E40" s="49">
        <v>64391.1</v>
      </c>
      <c r="F40" s="20" t="s">
        <v>124</v>
      </c>
      <c r="G40" s="20">
        <v>28008</v>
      </c>
      <c r="H40" s="49">
        <v>28008</v>
      </c>
      <c r="I40" s="49">
        <v>28008.26</v>
      </c>
      <c r="J40" s="20" t="s">
        <v>35</v>
      </c>
      <c r="K40" s="49">
        <v>36779</v>
      </c>
      <c r="L40" s="49">
        <v>36779</v>
      </c>
      <c r="M40" s="49">
        <v>41875.5</v>
      </c>
      <c r="N40" s="20" t="s">
        <v>125</v>
      </c>
      <c r="O40" s="64">
        <v>42.2</v>
      </c>
      <c r="P40" s="25">
        <f>O40/10*12</f>
        <v>50.640000000000008</v>
      </c>
      <c r="Q40" s="38">
        <v>55704</v>
      </c>
    </row>
    <row r="41" spans="1:19" x14ac:dyDescent="0.2">
      <c r="A41" s="12"/>
      <c r="B41" s="13"/>
      <c r="C41" s="26"/>
      <c r="D41" s="26"/>
      <c r="E41" s="26">
        <f>SUM(E39:E40)</f>
        <v>76551.100000000006</v>
      </c>
      <c r="F41" s="22"/>
      <c r="G41" s="22"/>
      <c r="H41" s="26"/>
      <c r="I41" s="26">
        <f>SUM(I39:I40)</f>
        <v>23284.519999999997</v>
      </c>
      <c r="J41" s="22"/>
      <c r="K41" s="26"/>
      <c r="L41" s="26"/>
      <c r="M41" s="26">
        <f>SUM(M39:M40)</f>
        <v>42221.5</v>
      </c>
      <c r="N41" s="22"/>
      <c r="O41" s="39">
        <f>SUM(O39:O40)</f>
        <v>42.2</v>
      </c>
      <c r="P41" s="22">
        <f>SUM(P39:P40)</f>
        <v>50.640000000000008</v>
      </c>
      <c r="Q41" s="27">
        <f>SUM(Q39:Q40)</f>
        <v>55704</v>
      </c>
    </row>
    <row r="42" spans="1:19" x14ac:dyDescent="0.2">
      <c r="A42" s="10" t="s">
        <v>126</v>
      </c>
      <c r="B42" s="11" t="s">
        <v>127</v>
      </c>
      <c r="C42" s="49">
        <v>2977512</v>
      </c>
      <c r="D42" s="49">
        <v>2977512</v>
      </c>
      <c r="E42" s="49">
        <v>3327381.89</v>
      </c>
      <c r="F42" s="20" t="s">
        <v>128</v>
      </c>
      <c r="G42" s="20">
        <v>4398000</v>
      </c>
      <c r="H42" s="49">
        <v>4398000</v>
      </c>
      <c r="I42" s="49">
        <v>4436656.0999999996</v>
      </c>
      <c r="J42" s="20" t="s">
        <v>129</v>
      </c>
      <c r="K42" s="49">
        <v>4894912</v>
      </c>
      <c r="L42" s="49">
        <v>4894912</v>
      </c>
      <c r="M42" s="49">
        <v>4990530.4800000004</v>
      </c>
      <c r="N42" s="20" t="s">
        <v>130</v>
      </c>
      <c r="O42" s="64">
        <v>4909.8860000000004</v>
      </c>
      <c r="P42" s="21">
        <f>O42/10*12</f>
        <v>5891.8631999999998</v>
      </c>
      <c r="Q42" s="37">
        <v>5891863</v>
      </c>
    </row>
    <row r="43" spans="1:19" x14ac:dyDescent="0.2">
      <c r="A43" s="10" t="s">
        <v>131</v>
      </c>
      <c r="B43" s="11" t="s">
        <v>132</v>
      </c>
      <c r="C43" s="49">
        <v>16460882</v>
      </c>
      <c r="D43" s="49">
        <v>16460882</v>
      </c>
      <c r="E43" s="49">
        <v>23778755.670000002</v>
      </c>
      <c r="F43" s="20" t="s">
        <v>133</v>
      </c>
      <c r="G43" s="20">
        <v>24736226</v>
      </c>
      <c r="H43" s="49">
        <v>24736226</v>
      </c>
      <c r="I43" s="49">
        <v>19666478.309999999</v>
      </c>
      <c r="J43" s="20" t="s">
        <v>134</v>
      </c>
      <c r="K43" s="49">
        <v>21515017</v>
      </c>
      <c r="L43" s="49">
        <v>21515017</v>
      </c>
      <c r="M43" s="49">
        <v>22995679.949999999</v>
      </c>
      <c r="N43" s="20" t="s">
        <v>135</v>
      </c>
      <c r="O43" s="64">
        <v>32813.438000000002</v>
      </c>
      <c r="P43" s="21">
        <f>O43/10*12</f>
        <v>39376.125599999999</v>
      </c>
      <c r="Q43" s="37">
        <v>39376126</v>
      </c>
    </row>
    <row r="44" spans="1:19" ht="48" x14ac:dyDescent="0.2">
      <c r="A44" s="10" t="s">
        <v>136</v>
      </c>
      <c r="B44" s="11" t="s">
        <v>137</v>
      </c>
      <c r="C44" s="49">
        <v>585000</v>
      </c>
      <c r="D44" s="49">
        <v>585000</v>
      </c>
      <c r="E44" s="49">
        <v>789397.02</v>
      </c>
      <c r="F44" s="20" t="s">
        <v>138</v>
      </c>
      <c r="G44" s="20">
        <v>592000</v>
      </c>
      <c r="H44" s="49">
        <v>592000</v>
      </c>
      <c r="I44" s="49">
        <v>798372.03</v>
      </c>
      <c r="J44" s="20" t="s">
        <v>139</v>
      </c>
      <c r="K44" s="49">
        <v>932057</v>
      </c>
      <c r="L44" s="49">
        <v>932057</v>
      </c>
      <c r="M44" s="49">
        <v>1166804.8</v>
      </c>
      <c r="N44" s="20" t="s">
        <v>140</v>
      </c>
      <c r="O44" s="64">
        <v>871.99900000000002</v>
      </c>
      <c r="P44" s="21">
        <f>O44/10*12</f>
        <v>1046.3987999999999</v>
      </c>
      <c r="Q44" s="37">
        <v>1046399</v>
      </c>
      <c r="S44" s="59">
        <f>Q42+Q44</f>
        <v>6938262</v>
      </c>
    </row>
    <row r="45" spans="1:19" x14ac:dyDescent="0.2">
      <c r="A45" s="12"/>
      <c r="B45" s="13"/>
      <c r="C45" s="26"/>
      <c r="D45" s="26"/>
      <c r="E45" s="26">
        <f>SUM(E42:E44)</f>
        <v>27895534.580000002</v>
      </c>
      <c r="F45" s="22"/>
      <c r="G45" s="22"/>
      <c r="H45" s="26"/>
      <c r="I45" s="26">
        <f>SUM(I42:I44)</f>
        <v>24901506.439999998</v>
      </c>
      <c r="J45" s="22"/>
      <c r="K45" s="26"/>
      <c r="L45" s="26"/>
      <c r="M45" s="26">
        <f>SUM(M42:M44)</f>
        <v>29153015.23</v>
      </c>
      <c r="N45" s="22"/>
      <c r="O45" s="39">
        <f>SUM(O42:O44)</f>
        <v>38595.323000000004</v>
      </c>
      <c r="P45" s="45">
        <f>SUM(P42:P44)</f>
        <v>46314.387600000002</v>
      </c>
      <c r="Q45" s="24">
        <f>SUM(Q42:Q44)</f>
        <v>46314388</v>
      </c>
    </row>
    <row r="46" spans="1:19" s="15" customFormat="1" ht="36" x14ac:dyDescent="0.2">
      <c r="A46" s="10" t="s">
        <v>141</v>
      </c>
      <c r="B46" s="11" t="s">
        <v>142</v>
      </c>
      <c r="C46" s="49">
        <v>0</v>
      </c>
      <c r="D46" s="49">
        <v>0</v>
      </c>
      <c r="E46" s="49">
        <v>0</v>
      </c>
      <c r="F46" s="20" t="s">
        <v>18</v>
      </c>
      <c r="G46" s="20">
        <v>0</v>
      </c>
      <c r="H46" s="49">
        <v>0</v>
      </c>
      <c r="I46" s="49">
        <v>32565</v>
      </c>
      <c r="J46" s="20" t="s">
        <v>18</v>
      </c>
      <c r="K46" s="49">
        <v>942</v>
      </c>
      <c r="L46" s="49">
        <v>942</v>
      </c>
      <c r="M46" s="49">
        <v>942</v>
      </c>
      <c r="N46" s="20" t="s">
        <v>35</v>
      </c>
      <c r="O46" s="67">
        <v>11.9</v>
      </c>
      <c r="P46" s="21">
        <f>O46</f>
        <v>11.9</v>
      </c>
      <c r="Q46" s="37">
        <v>0</v>
      </c>
      <c r="R46" s="31"/>
    </row>
    <row r="47" spans="1:19" s="15" customFormat="1" ht="48" x14ac:dyDescent="0.2">
      <c r="A47" s="10" t="s">
        <v>143</v>
      </c>
      <c r="B47" s="11" t="s">
        <v>144</v>
      </c>
      <c r="C47" s="49">
        <v>0</v>
      </c>
      <c r="D47" s="49">
        <v>0</v>
      </c>
      <c r="E47" s="49">
        <v>0</v>
      </c>
      <c r="F47" s="20" t="s">
        <v>18</v>
      </c>
      <c r="G47" s="20">
        <v>5154</v>
      </c>
      <c r="H47" s="49">
        <v>5154</v>
      </c>
      <c r="I47" s="49">
        <v>5154.9799999999996</v>
      </c>
      <c r="J47" s="20" t="s">
        <v>145</v>
      </c>
      <c r="K47" s="49">
        <v>0</v>
      </c>
      <c r="L47" s="49">
        <v>0</v>
      </c>
      <c r="M47" s="49">
        <v>0</v>
      </c>
      <c r="N47" s="20" t="s">
        <v>18</v>
      </c>
      <c r="O47" s="68">
        <v>0</v>
      </c>
      <c r="P47" s="21">
        <f>O47/8*12</f>
        <v>0</v>
      </c>
      <c r="Q47" s="37">
        <v>0</v>
      </c>
      <c r="R47" s="31"/>
    </row>
    <row r="48" spans="1:19" x14ac:dyDescent="0.2">
      <c r="A48" s="10" t="s">
        <v>146</v>
      </c>
      <c r="B48" s="11" t="s">
        <v>147</v>
      </c>
      <c r="C48" s="49">
        <v>11000</v>
      </c>
      <c r="D48" s="49">
        <v>11000</v>
      </c>
      <c r="E48" s="49">
        <v>47629.35</v>
      </c>
      <c r="F48" s="20" t="s">
        <v>148</v>
      </c>
      <c r="G48" s="20">
        <v>71661</v>
      </c>
      <c r="H48" s="49">
        <v>71661</v>
      </c>
      <c r="I48" s="49">
        <v>127691.54</v>
      </c>
      <c r="J48" s="20" t="s">
        <v>149</v>
      </c>
      <c r="K48" s="49">
        <v>302179</v>
      </c>
      <c r="L48" s="49">
        <v>302179</v>
      </c>
      <c r="M48" s="49">
        <v>397099.5</v>
      </c>
      <c r="N48" s="20" t="s">
        <v>150</v>
      </c>
      <c r="O48" s="69">
        <v>318.80399999999997</v>
      </c>
      <c r="P48" s="21">
        <f>O48/10*12</f>
        <v>382.56479999999999</v>
      </c>
      <c r="Q48" s="37">
        <v>382565</v>
      </c>
    </row>
    <row r="49" spans="1:18" ht="60" x14ac:dyDescent="0.2">
      <c r="A49" s="10" t="s">
        <v>151</v>
      </c>
      <c r="B49" s="11" t="s">
        <v>152</v>
      </c>
      <c r="C49" s="49">
        <v>189118</v>
      </c>
      <c r="D49" s="49">
        <v>189118</v>
      </c>
      <c r="E49" s="49">
        <v>288036.94</v>
      </c>
      <c r="F49" s="20" t="s">
        <v>153</v>
      </c>
      <c r="G49" s="20">
        <v>150000</v>
      </c>
      <c r="H49" s="49">
        <v>150000</v>
      </c>
      <c r="I49" s="49">
        <v>173821.4</v>
      </c>
      <c r="J49" s="20" t="s">
        <v>154</v>
      </c>
      <c r="K49" s="49">
        <v>106000</v>
      </c>
      <c r="L49" s="49">
        <v>106000</v>
      </c>
      <c r="M49" s="49">
        <v>151900</v>
      </c>
      <c r="N49" s="20" t="s">
        <v>155</v>
      </c>
      <c r="O49" s="70">
        <v>231.36799999999999</v>
      </c>
      <c r="P49" s="21">
        <f>O49/10*12</f>
        <v>277.64160000000004</v>
      </c>
      <c r="Q49" s="37">
        <v>277642</v>
      </c>
    </row>
    <row r="50" spans="1:18" s="41" customFormat="1" ht="36" x14ac:dyDescent="0.2">
      <c r="A50" s="42">
        <v>21081800</v>
      </c>
      <c r="B50" s="43" t="s">
        <v>245</v>
      </c>
      <c r="C50" s="50"/>
      <c r="D50" s="50"/>
      <c r="E50" s="50"/>
      <c r="F50" s="39"/>
      <c r="G50" s="39"/>
      <c r="H50" s="50"/>
      <c r="I50" s="50"/>
      <c r="J50" s="39"/>
      <c r="K50" s="50"/>
      <c r="L50" s="50"/>
      <c r="M50" s="50"/>
      <c r="N50" s="39"/>
      <c r="O50" s="70">
        <v>400.28</v>
      </c>
      <c r="P50" s="21">
        <f>O50/3*12</f>
        <v>1601.12</v>
      </c>
      <c r="Q50" s="37">
        <v>1601120</v>
      </c>
      <c r="R50" s="40"/>
    </row>
    <row r="51" spans="1:18" ht="36" x14ac:dyDescent="0.2">
      <c r="A51" s="10" t="s">
        <v>156</v>
      </c>
      <c r="B51" s="11" t="s">
        <v>157</v>
      </c>
      <c r="C51" s="49">
        <v>55000</v>
      </c>
      <c r="D51" s="49">
        <v>55000</v>
      </c>
      <c r="E51" s="49">
        <v>98388</v>
      </c>
      <c r="F51" s="20" t="s">
        <v>158</v>
      </c>
      <c r="G51" s="20">
        <v>44488</v>
      </c>
      <c r="H51" s="49">
        <v>44488</v>
      </c>
      <c r="I51" s="49">
        <v>55066.2</v>
      </c>
      <c r="J51" s="20" t="s">
        <v>159</v>
      </c>
      <c r="K51" s="49">
        <v>105344</v>
      </c>
      <c r="L51" s="49">
        <v>105344</v>
      </c>
      <c r="M51" s="49">
        <v>121274</v>
      </c>
      <c r="N51" s="20" t="s">
        <v>160</v>
      </c>
      <c r="O51" s="70">
        <v>61.66</v>
      </c>
      <c r="P51" s="21">
        <f>O51/10*12</f>
        <v>73.99199999999999</v>
      </c>
      <c r="Q51" s="37">
        <v>73992</v>
      </c>
    </row>
    <row r="52" spans="1:18" x14ac:dyDescent="0.2">
      <c r="A52" s="10" t="s">
        <v>161</v>
      </c>
      <c r="B52" s="11" t="s">
        <v>162</v>
      </c>
      <c r="C52" s="49">
        <v>760000</v>
      </c>
      <c r="D52" s="49">
        <v>760000</v>
      </c>
      <c r="E52" s="49">
        <v>783951.22</v>
      </c>
      <c r="F52" s="20" t="s">
        <v>163</v>
      </c>
      <c r="G52" s="20">
        <v>1232512</v>
      </c>
      <c r="H52" s="49">
        <v>1232512</v>
      </c>
      <c r="I52" s="49">
        <v>1350949.59</v>
      </c>
      <c r="J52" s="20" t="s">
        <v>164</v>
      </c>
      <c r="K52" s="49">
        <v>1607124</v>
      </c>
      <c r="L52" s="49">
        <v>1607124</v>
      </c>
      <c r="M52" s="49">
        <v>1774277.96</v>
      </c>
      <c r="N52" s="20" t="s">
        <v>165</v>
      </c>
      <c r="O52" s="70">
        <v>2602.9070000000002</v>
      </c>
      <c r="P52" s="21">
        <f>O52/10*12</f>
        <v>3123.4884000000002</v>
      </c>
      <c r="Q52" s="37">
        <v>3000000</v>
      </c>
    </row>
    <row r="53" spans="1:18" ht="24" x14ac:dyDescent="0.2">
      <c r="A53" s="10" t="s">
        <v>166</v>
      </c>
      <c r="B53" s="11" t="s">
        <v>167</v>
      </c>
      <c r="C53" s="49">
        <v>380000</v>
      </c>
      <c r="D53" s="49">
        <v>380000</v>
      </c>
      <c r="E53" s="49">
        <v>522454</v>
      </c>
      <c r="F53" s="20" t="s">
        <v>168</v>
      </c>
      <c r="G53" s="20">
        <v>160560</v>
      </c>
      <c r="H53" s="49">
        <v>160560</v>
      </c>
      <c r="I53" s="49">
        <v>180273.31</v>
      </c>
      <c r="J53" s="20" t="s">
        <v>169</v>
      </c>
      <c r="K53" s="49">
        <v>206087</v>
      </c>
      <c r="L53" s="49">
        <v>206087</v>
      </c>
      <c r="M53" s="49">
        <v>252747.8</v>
      </c>
      <c r="N53" s="20" t="s">
        <v>170</v>
      </c>
      <c r="O53" s="70">
        <v>331.99099999999999</v>
      </c>
      <c r="P53" s="21">
        <f>O53/10*12</f>
        <v>398.38920000000002</v>
      </c>
      <c r="Q53" s="37">
        <v>350000</v>
      </c>
    </row>
    <row r="54" spans="1:18" s="15" customFormat="1" ht="72" x14ac:dyDescent="0.2">
      <c r="A54" s="10" t="s">
        <v>171</v>
      </c>
      <c r="B54" s="11" t="s">
        <v>172</v>
      </c>
      <c r="C54" s="49">
        <v>15000</v>
      </c>
      <c r="D54" s="49">
        <v>15000</v>
      </c>
      <c r="E54" s="49">
        <v>23990</v>
      </c>
      <c r="F54" s="20" t="s">
        <v>173</v>
      </c>
      <c r="G54" s="20">
        <v>0</v>
      </c>
      <c r="H54" s="49">
        <v>0</v>
      </c>
      <c r="I54" s="49">
        <v>4480</v>
      </c>
      <c r="J54" s="20" t="s">
        <v>18</v>
      </c>
      <c r="K54" s="49">
        <v>8055</v>
      </c>
      <c r="L54" s="49">
        <v>8055</v>
      </c>
      <c r="M54" s="49">
        <v>10735</v>
      </c>
      <c r="N54" s="20" t="s">
        <v>174</v>
      </c>
      <c r="O54" s="70">
        <v>24.24</v>
      </c>
      <c r="P54" s="21">
        <f>O54/10*12</f>
        <v>29.088000000000001</v>
      </c>
      <c r="Q54" s="37">
        <v>12000</v>
      </c>
      <c r="R54" s="31"/>
    </row>
    <row r="55" spans="1:18" s="5" customFormat="1" ht="36" x14ac:dyDescent="0.2">
      <c r="A55" s="10" t="s">
        <v>175</v>
      </c>
      <c r="B55" s="11" t="s">
        <v>176</v>
      </c>
      <c r="C55" s="49">
        <v>19000</v>
      </c>
      <c r="D55" s="49">
        <v>19000</v>
      </c>
      <c r="E55" s="49">
        <v>7520</v>
      </c>
      <c r="F55" s="20" t="s">
        <v>177</v>
      </c>
      <c r="G55" s="20">
        <v>4000</v>
      </c>
      <c r="H55" s="49">
        <v>4000</v>
      </c>
      <c r="I55" s="49">
        <v>4800</v>
      </c>
      <c r="J55" s="20" t="s">
        <v>178</v>
      </c>
      <c r="K55" s="49">
        <v>11974</v>
      </c>
      <c r="L55" s="49">
        <v>11974</v>
      </c>
      <c r="M55" s="49">
        <v>11976.92</v>
      </c>
      <c r="N55" s="20" t="s">
        <v>145</v>
      </c>
      <c r="O55" s="70">
        <v>8.375</v>
      </c>
      <c r="P55" s="21">
        <f>O55/10*12</f>
        <v>10.050000000000001</v>
      </c>
      <c r="Q55" s="37">
        <v>10050</v>
      </c>
      <c r="R55" s="33"/>
    </row>
    <row r="56" spans="1:18" s="15" customFormat="1" ht="36" x14ac:dyDescent="0.2">
      <c r="A56" s="10" t="s">
        <v>179</v>
      </c>
      <c r="B56" s="11" t="s">
        <v>180</v>
      </c>
      <c r="C56" s="49">
        <v>20</v>
      </c>
      <c r="D56" s="49">
        <v>20</v>
      </c>
      <c r="E56" s="49">
        <v>3</v>
      </c>
      <c r="F56" s="20" t="s">
        <v>181</v>
      </c>
      <c r="G56" s="20">
        <v>1</v>
      </c>
      <c r="H56" s="49">
        <v>1</v>
      </c>
      <c r="I56" s="49">
        <v>0.85</v>
      </c>
      <c r="J56" s="20" t="s">
        <v>182</v>
      </c>
      <c r="K56" s="49">
        <v>1</v>
      </c>
      <c r="L56" s="49">
        <v>1</v>
      </c>
      <c r="M56" s="49">
        <v>5.95</v>
      </c>
      <c r="N56" s="20" t="s">
        <v>183</v>
      </c>
      <c r="O56" s="67">
        <v>4.0000000000000001E-3</v>
      </c>
      <c r="P56" s="21">
        <f t="shared" ref="P56:P61" si="1">O56/10*12</f>
        <v>4.8000000000000004E-3</v>
      </c>
      <c r="Q56" s="37">
        <v>5</v>
      </c>
      <c r="R56" s="31"/>
    </row>
    <row r="57" spans="1:18" s="15" customFormat="1" x14ac:dyDescent="0.2">
      <c r="A57" s="10" t="s">
        <v>184</v>
      </c>
      <c r="B57" s="11" t="s">
        <v>185</v>
      </c>
      <c r="C57" s="49">
        <v>7460</v>
      </c>
      <c r="D57" s="49">
        <v>7460</v>
      </c>
      <c r="E57" s="49">
        <v>7460</v>
      </c>
      <c r="F57" s="20" t="s">
        <v>35</v>
      </c>
      <c r="G57" s="20">
        <v>1200</v>
      </c>
      <c r="H57" s="49">
        <v>1200</v>
      </c>
      <c r="I57" s="49">
        <v>0</v>
      </c>
      <c r="J57" s="20" t="s">
        <v>18</v>
      </c>
      <c r="K57" s="49">
        <v>500</v>
      </c>
      <c r="L57" s="49">
        <v>500</v>
      </c>
      <c r="M57" s="49">
        <v>0</v>
      </c>
      <c r="N57" s="20" t="s">
        <v>18</v>
      </c>
      <c r="O57" s="39">
        <v>0</v>
      </c>
      <c r="P57" s="21">
        <f t="shared" si="1"/>
        <v>0</v>
      </c>
      <c r="Q57" s="37">
        <v>0</v>
      </c>
      <c r="R57" s="31"/>
    </row>
    <row r="58" spans="1:18" s="15" customFormat="1" ht="36" x14ac:dyDescent="0.2">
      <c r="A58" s="10" t="s">
        <v>186</v>
      </c>
      <c r="B58" s="11" t="s">
        <v>187</v>
      </c>
      <c r="C58" s="49">
        <v>10000</v>
      </c>
      <c r="D58" s="49">
        <v>10000</v>
      </c>
      <c r="E58" s="49">
        <v>5969.6</v>
      </c>
      <c r="F58" s="20" t="s">
        <v>188</v>
      </c>
      <c r="G58" s="20">
        <v>4490</v>
      </c>
      <c r="H58" s="49">
        <v>4490</v>
      </c>
      <c r="I58" s="49">
        <v>4998</v>
      </c>
      <c r="J58" s="20" t="s">
        <v>189</v>
      </c>
      <c r="K58" s="49">
        <v>4699</v>
      </c>
      <c r="L58" s="49">
        <v>4699</v>
      </c>
      <c r="M58" s="49">
        <v>6464</v>
      </c>
      <c r="N58" s="20" t="s">
        <v>190</v>
      </c>
      <c r="O58" s="71">
        <v>6.2560000000000002</v>
      </c>
      <c r="P58" s="44">
        <f t="shared" si="1"/>
        <v>7.507200000000001</v>
      </c>
      <c r="Q58" s="37">
        <v>7506</v>
      </c>
      <c r="R58" s="31"/>
    </row>
    <row r="59" spans="1:18" s="15" customFormat="1" ht="60" x14ac:dyDescent="0.2">
      <c r="A59" s="10" t="s">
        <v>191</v>
      </c>
      <c r="B59" s="11" t="s">
        <v>192</v>
      </c>
      <c r="C59" s="49">
        <v>9000</v>
      </c>
      <c r="D59" s="49">
        <v>9000</v>
      </c>
      <c r="E59" s="49">
        <v>0</v>
      </c>
      <c r="F59" s="20" t="s">
        <v>18</v>
      </c>
      <c r="G59" s="20">
        <v>0</v>
      </c>
      <c r="H59" s="49">
        <v>0</v>
      </c>
      <c r="I59" s="49">
        <v>0</v>
      </c>
      <c r="J59" s="20" t="s">
        <v>18</v>
      </c>
      <c r="K59" s="49">
        <v>91918</v>
      </c>
      <c r="L59" s="49">
        <v>91918</v>
      </c>
      <c r="M59" s="49">
        <v>91918.66</v>
      </c>
      <c r="N59" s="20" t="s">
        <v>35</v>
      </c>
      <c r="O59" s="39">
        <v>96.605999999999995</v>
      </c>
      <c r="P59" s="44">
        <f>O59</f>
        <v>96.605999999999995</v>
      </c>
      <c r="Q59" s="37">
        <v>96606</v>
      </c>
      <c r="R59" s="31"/>
    </row>
    <row r="60" spans="1:18" s="15" customFormat="1" x14ac:dyDescent="0.2">
      <c r="A60" s="10" t="s">
        <v>193</v>
      </c>
      <c r="B60" s="11" t="s">
        <v>194</v>
      </c>
      <c r="C60" s="49">
        <v>2500000</v>
      </c>
      <c r="D60" s="49">
        <v>2500000</v>
      </c>
      <c r="E60" s="49">
        <v>3597015.91</v>
      </c>
      <c r="F60" s="20" t="s">
        <v>195</v>
      </c>
      <c r="G60" s="20">
        <v>2298595</v>
      </c>
      <c r="H60" s="49">
        <v>2298595</v>
      </c>
      <c r="I60" s="49">
        <v>1471973.02</v>
      </c>
      <c r="J60" s="20" t="s">
        <v>196</v>
      </c>
      <c r="K60" s="49">
        <v>1917132</v>
      </c>
      <c r="L60" s="49">
        <v>1917132</v>
      </c>
      <c r="M60" s="49">
        <v>2077862.54</v>
      </c>
      <c r="N60" s="20" t="s">
        <v>197</v>
      </c>
      <c r="O60" s="71">
        <v>5053.7979999999998</v>
      </c>
      <c r="P60" s="21">
        <f>O60/10*12</f>
        <v>6064.5576000000001</v>
      </c>
      <c r="Q60" s="37">
        <v>1941830</v>
      </c>
      <c r="R60" s="31"/>
    </row>
    <row r="61" spans="1:18" ht="108" x14ac:dyDescent="0.2">
      <c r="A61" s="10" t="s">
        <v>198</v>
      </c>
      <c r="B61" s="11" t="s">
        <v>199</v>
      </c>
      <c r="C61" s="49">
        <v>4393</v>
      </c>
      <c r="D61" s="49">
        <v>4393</v>
      </c>
      <c r="E61" s="49">
        <v>4393.6499999999996</v>
      </c>
      <c r="F61" s="20" t="s">
        <v>200</v>
      </c>
      <c r="G61" s="20">
        <v>0</v>
      </c>
      <c r="H61" s="49">
        <v>0</v>
      </c>
      <c r="I61" s="49">
        <v>0</v>
      </c>
      <c r="J61" s="20" t="s">
        <v>18</v>
      </c>
      <c r="K61" s="49">
        <v>0</v>
      </c>
      <c r="L61" s="49">
        <v>0</v>
      </c>
      <c r="M61" s="49">
        <v>0</v>
      </c>
      <c r="N61" s="20" t="s">
        <v>18</v>
      </c>
      <c r="O61" s="39">
        <v>0</v>
      </c>
      <c r="P61" s="21">
        <f t="shared" si="1"/>
        <v>0</v>
      </c>
      <c r="Q61" s="37">
        <v>0</v>
      </c>
    </row>
    <row r="62" spans="1:18" x14ac:dyDescent="0.2">
      <c r="A62" s="12"/>
      <c r="B62" s="13"/>
      <c r="C62" s="24">
        <f>SUM(C46:C61)</f>
        <v>3959991</v>
      </c>
      <c r="D62" s="24">
        <f t="shared" ref="D62:Q62" si="2">SUM(D46:D61)</f>
        <v>3959991</v>
      </c>
      <c r="E62" s="24">
        <f t="shared" si="2"/>
        <v>5386811.6700000009</v>
      </c>
      <c r="F62" s="24">
        <f t="shared" si="2"/>
        <v>0</v>
      </c>
      <c r="G62" s="24">
        <f t="shared" si="2"/>
        <v>3972661</v>
      </c>
      <c r="H62" s="24">
        <f t="shared" si="2"/>
        <v>3972661</v>
      </c>
      <c r="I62" s="24">
        <f t="shared" si="2"/>
        <v>3411773.89</v>
      </c>
      <c r="J62" s="24">
        <f t="shared" si="2"/>
        <v>0</v>
      </c>
      <c r="K62" s="24">
        <f t="shared" si="2"/>
        <v>4361955</v>
      </c>
      <c r="L62" s="24">
        <f t="shared" si="2"/>
        <v>4361955</v>
      </c>
      <c r="M62" s="24">
        <f t="shared" si="2"/>
        <v>4897204.33</v>
      </c>
      <c r="N62" s="24">
        <f t="shared" si="2"/>
        <v>0</v>
      </c>
      <c r="O62" s="72">
        <f t="shared" si="2"/>
        <v>9148.1889999999985</v>
      </c>
      <c r="P62" s="24">
        <f t="shared" si="2"/>
        <v>12076.909599999999</v>
      </c>
      <c r="Q62" s="24">
        <f t="shared" si="2"/>
        <v>7753316</v>
      </c>
    </row>
    <row r="63" spans="1:18" x14ac:dyDescent="0.2">
      <c r="A63" s="51"/>
      <c r="B63" s="52" t="s">
        <v>201</v>
      </c>
      <c r="C63" s="53"/>
      <c r="D63" s="53"/>
      <c r="E63" s="53"/>
      <c r="F63" s="54"/>
      <c r="G63" s="54"/>
      <c r="H63" s="53"/>
      <c r="I63" s="53"/>
      <c r="J63" s="54"/>
      <c r="K63" s="53"/>
      <c r="L63" s="53"/>
      <c r="M63" s="53"/>
      <c r="N63" s="54"/>
      <c r="O63" s="73">
        <f>O61+O60+O59+O58+O57+O56+O55+O54+O53+O52+O51+O49+O48+O47+O46+O45+O41+O38+O36+O33+O28+O23+O17+O13+O11</f>
        <v>243833.80200000003</v>
      </c>
      <c r="P63" s="55">
        <f>P11+P13+P17+P23+P28+P33+P36+P38+P41+P45+P46+P47+P48+P49+P51+P52+P53+P54+P55+P56+P57+P58+P59+P60+P61</f>
        <v>292569.49359999999</v>
      </c>
      <c r="Q63" s="57">
        <f>Q62+Q45+Q41+Q38+Q36+Q33+Q28+Q23+Q17+Q13+Q11</f>
        <v>281261380</v>
      </c>
    </row>
    <row r="64" spans="1:18" x14ac:dyDescent="0.2">
      <c r="A64" s="10" t="s">
        <v>202</v>
      </c>
      <c r="B64" s="11" t="s">
        <v>203</v>
      </c>
      <c r="C64" s="49">
        <v>0</v>
      </c>
      <c r="D64" s="49">
        <v>0</v>
      </c>
      <c r="E64" s="49">
        <v>0</v>
      </c>
      <c r="F64" s="20" t="s">
        <v>18</v>
      </c>
      <c r="G64" s="20">
        <v>3292300</v>
      </c>
      <c r="H64" s="49">
        <v>3292300</v>
      </c>
      <c r="I64" s="49">
        <v>3292300</v>
      </c>
      <c r="J64" s="20" t="s">
        <v>35</v>
      </c>
      <c r="K64" s="49">
        <v>15835500</v>
      </c>
      <c r="L64" s="49">
        <v>15835500</v>
      </c>
      <c r="M64" s="49">
        <v>15835500</v>
      </c>
      <c r="N64" s="20" t="s">
        <v>35</v>
      </c>
      <c r="O64" s="38"/>
      <c r="P64" s="16">
        <v>7704.7</v>
      </c>
      <c r="Q64" s="37">
        <v>3988300</v>
      </c>
    </row>
    <row r="65" spans="1:17" ht="60" x14ac:dyDescent="0.2">
      <c r="A65" s="10" t="s">
        <v>204</v>
      </c>
      <c r="B65" s="11" t="s">
        <v>205</v>
      </c>
      <c r="C65" s="49">
        <v>0</v>
      </c>
      <c r="D65" s="49">
        <v>0</v>
      </c>
      <c r="E65" s="49">
        <v>0</v>
      </c>
      <c r="F65" s="20" t="s">
        <v>18</v>
      </c>
      <c r="G65" s="20">
        <v>0</v>
      </c>
      <c r="H65" s="49">
        <v>0</v>
      </c>
      <c r="I65" s="49">
        <v>0</v>
      </c>
      <c r="J65" s="20" t="s">
        <v>18</v>
      </c>
      <c r="K65" s="49">
        <v>19544700</v>
      </c>
      <c r="L65" s="49">
        <v>19544700</v>
      </c>
      <c r="M65" s="49">
        <v>19544700</v>
      </c>
      <c r="N65" s="20" t="s">
        <v>35</v>
      </c>
      <c r="O65" s="38"/>
      <c r="P65" s="56">
        <v>1742.4</v>
      </c>
      <c r="Q65" s="37"/>
    </row>
    <row r="66" spans="1:17" x14ac:dyDescent="0.2">
      <c r="A66" s="10" t="s">
        <v>206</v>
      </c>
      <c r="B66" s="11" t="s">
        <v>207</v>
      </c>
      <c r="C66" s="49">
        <v>49972200</v>
      </c>
      <c r="D66" s="49">
        <v>49972200</v>
      </c>
      <c r="E66" s="49">
        <v>49972200</v>
      </c>
      <c r="F66" s="20" t="s">
        <v>35</v>
      </c>
      <c r="G66" s="20">
        <v>53438500</v>
      </c>
      <c r="H66" s="49">
        <v>53438500</v>
      </c>
      <c r="I66" s="49">
        <v>53438500</v>
      </c>
      <c r="J66" s="20" t="s">
        <v>35</v>
      </c>
      <c r="K66" s="49">
        <v>51878300</v>
      </c>
      <c r="L66" s="49">
        <v>51878300</v>
      </c>
      <c r="M66" s="49">
        <v>51878300</v>
      </c>
      <c r="N66" s="20" t="s">
        <v>35</v>
      </c>
      <c r="O66" s="38"/>
      <c r="P66" s="58">
        <v>60969.9</v>
      </c>
      <c r="Q66" s="37"/>
    </row>
    <row r="67" spans="1:17" ht="36" x14ac:dyDescent="0.2">
      <c r="A67" s="10" t="s">
        <v>208</v>
      </c>
      <c r="B67" s="11" t="s">
        <v>209</v>
      </c>
      <c r="C67" s="49">
        <v>4000000</v>
      </c>
      <c r="D67" s="49">
        <v>4000000</v>
      </c>
      <c r="E67" s="49">
        <v>4000000</v>
      </c>
      <c r="F67" s="20" t="s">
        <v>35</v>
      </c>
      <c r="G67" s="20">
        <v>0</v>
      </c>
      <c r="H67" s="49">
        <v>0</v>
      </c>
      <c r="I67" s="49">
        <v>0</v>
      </c>
      <c r="J67" s="20" t="s">
        <v>18</v>
      </c>
      <c r="K67" s="49">
        <v>0</v>
      </c>
      <c r="L67" s="49">
        <v>0</v>
      </c>
      <c r="M67" s="49">
        <v>0</v>
      </c>
      <c r="N67" s="20" t="s">
        <v>18</v>
      </c>
      <c r="O67" s="38"/>
      <c r="P67" s="16">
        <v>0</v>
      </c>
      <c r="Q67" s="37"/>
    </row>
    <row r="68" spans="1:17" ht="48" x14ac:dyDescent="0.2">
      <c r="A68" s="10" t="s">
        <v>210</v>
      </c>
      <c r="B68" s="11" t="s">
        <v>211</v>
      </c>
      <c r="C68" s="49">
        <v>909810</v>
      </c>
      <c r="D68" s="49">
        <v>909810</v>
      </c>
      <c r="E68" s="49">
        <v>909810</v>
      </c>
      <c r="F68" s="20" t="s">
        <v>35</v>
      </c>
      <c r="G68" s="20">
        <v>0</v>
      </c>
      <c r="H68" s="49">
        <v>0</v>
      </c>
      <c r="I68" s="49">
        <v>0</v>
      </c>
      <c r="J68" s="20" t="s">
        <v>18</v>
      </c>
      <c r="K68" s="49">
        <v>0</v>
      </c>
      <c r="L68" s="49">
        <v>0</v>
      </c>
      <c r="M68" s="49">
        <v>0</v>
      </c>
      <c r="N68" s="20" t="s">
        <v>18</v>
      </c>
      <c r="O68" s="38"/>
      <c r="P68" s="16">
        <v>0</v>
      </c>
      <c r="Q68" s="37"/>
    </row>
    <row r="69" spans="1:17" ht="84" x14ac:dyDescent="0.2">
      <c r="A69" s="10" t="s">
        <v>212</v>
      </c>
      <c r="B69" s="11" t="s">
        <v>213</v>
      </c>
      <c r="C69" s="49">
        <v>583686.6</v>
      </c>
      <c r="D69" s="49">
        <v>583686.6</v>
      </c>
      <c r="E69" s="49">
        <v>583686.6</v>
      </c>
      <c r="F69" s="20" t="s">
        <v>35</v>
      </c>
      <c r="G69" s="20">
        <v>0</v>
      </c>
      <c r="H69" s="49">
        <v>0</v>
      </c>
      <c r="I69" s="49">
        <v>0</v>
      </c>
      <c r="J69" s="20" t="s">
        <v>18</v>
      </c>
      <c r="K69" s="49">
        <v>0</v>
      </c>
      <c r="L69" s="49">
        <v>0</v>
      </c>
      <c r="M69" s="49">
        <v>0</v>
      </c>
      <c r="N69" s="20" t="s">
        <v>18</v>
      </c>
      <c r="O69" s="38"/>
      <c r="P69" s="34">
        <v>0</v>
      </c>
      <c r="Q69" s="74"/>
    </row>
    <row r="70" spans="1:17" ht="24" x14ac:dyDescent="0.2">
      <c r="A70" s="10" t="s">
        <v>214</v>
      </c>
      <c r="B70" s="11" t="s">
        <v>215</v>
      </c>
      <c r="C70" s="49">
        <v>235708</v>
      </c>
      <c r="D70" s="49">
        <v>235708</v>
      </c>
      <c r="E70" s="49">
        <v>235708</v>
      </c>
      <c r="F70" s="20" t="s">
        <v>35</v>
      </c>
      <c r="G70" s="20">
        <v>557128</v>
      </c>
      <c r="H70" s="49">
        <v>557128</v>
      </c>
      <c r="I70" s="49">
        <v>524320</v>
      </c>
      <c r="J70" s="20" t="s">
        <v>216</v>
      </c>
      <c r="K70" s="49">
        <v>402080</v>
      </c>
      <c r="L70" s="49">
        <v>402080</v>
      </c>
      <c r="M70" s="49">
        <v>402080</v>
      </c>
      <c r="N70" s="20" t="s">
        <v>35</v>
      </c>
      <c r="O70" s="38"/>
      <c r="P70" s="34">
        <v>0</v>
      </c>
      <c r="Q70" s="74"/>
    </row>
    <row r="71" spans="1:17" ht="36" x14ac:dyDescent="0.2">
      <c r="A71" s="10" t="s">
        <v>217</v>
      </c>
      <c r="B71" s="11" t="s">
        <v>218</v>
      </c>
      <c r="C71" s="49">
        <v>216970</v>
      </c>
      <c r="D71" s="49">
        <v>216970</v>
      </c>
      <c r="E71" s="49">
        <v>154184.32999999999</v>
      </c>
      <c r="F71" s="20" t="s">
        <v>219</v>
      </c>
      <c r="G71" s="20">
        <v>131854</v>
      </c>
      <c r="H71" s="49">
        <v>131854</v>
      </c>
      <c r="I71" s="49">
        <v>112894</v>
      </c>
      <c r="J71" s="20" t="s">
        <v>220</v>
      </c>
      <c r="K71" s="49">
        <v>153258</v>
      </c>
      <c r="L71" s="49">
        <v>153258</v>
      </c>
      <c r="M71" s="49">
        <v>147349.51</v>
      </c>
      <c r="N71" s="20" t="s">
        <v>221</v>
      </c>
      <c r="O71" s="38"/>
      <c r="P71" s="16">
        <v>137.709</v>
      </c>
      <c r="Q71" s="37"/>
    </row>
    <row r="72" spans="1:17" ht="48" x14ac:dyDescent="0.2">
      <c r="A72" s="10" t="s">
        <v>222</v>
      </c>
      <c r="B72" s="11" t="s">
        <v>223</v>
      </c>
      <c r="C72" s="49">
        <v>665716</v>
      </c>
      <c r="D72" s="49">
        <v>665716</v>
      </c>
      <c r="E72" s="49">
        <v>660208</v>
      </c>
      <c r="F72" s="20" t="s">
        <v>224</v>
      </c>
      <c r="G72" s="20">
        <v>0</v>
      </c>
      <c r="H72" s="49">
        <v>0</v>
      </c>
      <c r="I72" s="49">
        <v>0</v>
      </c>
      <c r="J72" s="20" t="s">
        <v>18</v>
      </c>
      <c r="K72" s="49">
        <v>0</v>
      </c>
      <c r="L72" s="49">
        <v>0</v>
      </c>
      <c r="M72" s="49">
        <v>0</v>
      </c>
      <c r="N72" s="20" t="s">
        <v>18</v>
      </c>
      <c r="O72" s="38"/>
      <c r="P72" s="16">
        <v>0</v>
      </c>
      <c r="Q72" s="37"/>
    </row>
    <row r="73" spans="1:17" ht="48" x14ac:dyDescent="0.2">
      <c r="A73" s="10" t="s">
        <v>225</v>
      </c>
      <c r="B73" s="11" t="s">
        <v>226</v>
      </c>
      <c r="C73" s="49">
        <v>0</v>
      </c>
      <c r="D73" s="49">
        <v>0</v>
      </c>
      <c r="E73" s="49">
        <v>0</v>
      </c>
      <c r="F73" s="20" t="s">
        <v>18</v>
      </c>
      <c r="G73" s="20">
        <v>0</v>
      </c>
      <c r="H73" s="49">
        <v>0</v>
      </c>
      <c r="I73" s="49">
        <v>0</v>
      </c>
      <c r="J73" s="20" t="s">
        <v>18</v>
      </c>
      <c r="K73" s="49">
        <v>37402</v>
      </c>
      <c r="L73" s="49">
        <v>37402</v>
      </c>
      <c r="M73" s="49">
        <v>37402</v>
      </c>
      <c r="N73" s="20" t="s">
        <v>35</v>
      </c>
      <c r="O73" s="38"/>
      <c r="P73" s="16">
        <v>48.642000000000003</v>
      </c>
      <c r="Q73" s="37"/>
    </row>
    <row r="74" spans="1:17" x14ac:dyDescent="0.2">
      <c r="A74" s="10" t="s">
        <v>227</v>
      </c>
      <c r="B74" s="11" t="s">
        <v>0</v>
      </c>
      <c r="C74" s="49">
        <v>108700</v>
      </c>
      <c r="D74" s="49">
        <v>108700</v>
      </c>
      <c r="E74" s="49">
        <v>42165.47</v>
      </c>
      <c r="F74" s="20" t="s">
        <v>228</v>
      </c>
      <c r="G74" s="20">
        <v>380000</v>
      </c>
      <c r="H74" s="49">
        <v>380000</v>
      </c>
      <c r="I74" s="49">
        <v>260537.60000000001</v>
      </c>
      <c r="J74" s="20" t="s">
        <v>229</v>
      </c>
      <c r="K74" s="49">
        <v>1007363</v>
      </c>
      <c r="L74" s="49">
        <v>1007363</v>
      </c>
      <c r="M74" s="49">
        <v>1007363</v>
      </c>
      <c r="N74" s="20" t="s">
        <v>35</v>
      </c>
      <c r="O74" s="38"/>
      <c r="P74" s="16">
        <v>1016.415</v>
      </c>
      <c r="Q74" s="37">
        <v>1121000</v>
      </c>
    </row>
    <row r="75" spans="1:17" ht="48" x14ac:dyDescent="0.2">
      <c r="A75" s="10" t="s">
        <v>230</v>
      </c>
      <c r="B75" s="11" t="s">
        <v>231</v>
      </c>
      <c r="C75" s="49">
        <v>0</v>
      </c>
      <c r="D75" s="49">
        <v>0</v>
      </c>
      <c r="E75" s="49">
        <v>0</v>
      </c>
      <c r="F75" s="20" t="s">
        <v>18</v>
      </c>
      <c r="G75" s="20">
        <v>0</v>
      </c>
      <c r="H75" s="49">
        <v>0</v>
      </c>
      <c r="I75" s="49">
        <v>0</v>
      </c>
      <c r="J75" s="20" t="s">
        <v>18</v>
      </c>
      <c r="K75" s="49">
        <v>88279</v>
      </c>
      <c r="L75" s="49">
        <v>88279</v>
      </c>
      <c r="M75" s="49">
        <v>39233.599999999999</v>
      </c>
      <c r="N75" s="20" t="s">
        <v>232</v>
      </c>
      <c r="O75" s="38"/>
      <c r="P75" s="35">
        <v>0</v>
      </c>
      <c r="Q75" s="37"/>
    </row>
    <row r="76" spans="1:17" x14ac:dyDescent="0.2">
      <c r="A76" s="10" t="s">
        <v>233</v>
      </c>
      <c r="B76" s="11" t="s">
        <v>250</v>
      </c>
      <c r="C76" s="49">
        <v>166695856</v>
      </c>
      <c r="D76" s="49">
        <v>166695856</v>
      </c>
      <c r="E76" s="49">
        <v>202496425.73999995</v>
      </c>
      <c r="F76" s="20" t="s">
        <v>234</v>
      </c>
      <c r="G76" s="20">
        <v>186614826</v>
      </c>
      <c r="H76" s="49">
        <v>186614826</v>
      </c>
      <c r="I76" s="49">
        <v>160248361.35999998</v>
      </c>
      <c r="J76" s="20" t="s">
        <v>235</v>
      </c>
      <c r="K76" s="49">
        <v>203144829</v>
      </c>
      <c r="L76" s="49">
        <v>203144829</v>
      </c>
      <c r="M76" s="49">
        <v>221656516.54999995</v>
      </c>
      <c r="N76" s="20" t="s">
        <v>236</v>
      </c>
      <c r="O76" s="38"/>
      <c r="P76" s="35">
        <v>0</v>
      </c>
      <c r="Q76" s="37"/>
    </row>
    <row r="77" spans="1:17" x14ac:dyDescent="0.2">
      <c r="A77" s="10"/>
      <c r="B77" s="11" t="s">
        <v>237</v>
      </c>
      <c r="C77" s="49"/>
      <c r="D77" s="49"/>
      <c r="E77" s="49">
        <f>E78-E76</f>
        <v>56557962.400000006</v>
      </c>
      <c r="F77" s="20"/>
      <c r="G77" s="20"/>
      <c r="H77" s="49"/>
      <c r="I77" s="49">
        <f>I78-I76</f>
        <v>57628551.599999994</v>
      </c>
      <c r="J77" s="20"/>
      <c r="K77" s="49"/>
      <c r="L77" s="49"/>
      <c r="M77" s="49">
        <f>M78-M76</f>
        <v>88891928.110000014</v>
      </c>
      <c r="N77" s="20"/>
      <c r="O77" s="38"/>
      <c r="P77" s="35">
        <v>0</v>
      </c>
      <c r="Q77" s="38"/>
    </row>
    <row r="78" spans="1:17" x14ac:dyDescent="0.2">
      <c r="A78" s="10" t="s">
        <v>233</v>
      </c>
      <c r="B78" s="11" t="s">
        <v>251</v>
      </c>
      <c r="C78" s="49">
        <v>223388646.59999999</v>
      </c>
      <c r="D78" s="49">
        <v>223388646.59999999</v>
      </c>
      <c r="E78" s="49">
        <v>259054388.13999996</v>
      </c>
      <c r="F78" s="20" t="s">
        <v>238</v>
      </c>
      <c r="G78" s="20">
        <v>244414608</v>
      </c>
      <c r="H78" s="49">
        <v>244414608</v>
      </c>
      <c r="I78" s="49">
        <v>217876912.95999998</v>
      </c>
      <c r="J78" s="20" t="s">
        <v>239</v>
      </c>
      <c r="K78" s="49">
        <v>292091711</v>
      </c>
      <c r="L78" s="49">
        <v>292091711</v>
      </c>
      <c r="M78" s="49">
        <v>310548444.65999997</v>
      </c>
      <c r="N78" s="20" t="s">
        <v>240</v>
      </c>
      <c r="O78" s="38"/>
      <c r="P78" s="32">
        <f>P63+P64+P65+P66+P67+P68+P69+P70+P71+P72+P73+P74+P75+P76+P77</f>
        <v>364189.25959999999</v>
      </c>
      <c r="Q78" s="32">
        <f>Q63+Q64+Q74</f>
        <v>286370680</v>
      </c>
    </row>
    <row r="79" spans="1:17" x14ac:dyDescent="0.2">
      <c r="B79" s="3" t="s">
        <v>241</v>
      </c>
      <c r="P79" s="18">
        <v>3000</v>
      </c>
    </row>
    <row r="80" spans="1:17" x14ac:dyDescent="0.2">
      <c r="B80" s="3" t="s">
        <v>242</v>
      </c>
      <c r="Q80" s="18">
        <v>1388540</v>
      </c>
    </row>
    <row r="81" spans="2:17" x14ac:dyDescent="0.2">
      <c r="B81" s="3" t="s">
        <v>243</v>
      </c>
      <c r="Q81" s="18">
        <v>38133</v>
      </c>
    </row>
    <row r="82" spans="2:17" x14ac:dyDescent="0.2">
      <c r="B82" s="17" t="s">
        <v>244</v>
      </c>
      <c r="P82" s="36">
        <f>P78+P79+P80+P81</f>
        <v>367189.25959999999</v>
      </c>
      <c r="Q82" s="36">
        <f>Q78+Q79+Q80+Q81</f>
        <v>287797353</v>
      </c>
    </row>
  </sheetData>
  <mergeCells count="7">
    <mergeCell ref="O1:Q1"/>
    <mergeCell ref="Q4:Q5"/>
    <mergeCell ref="C4:F4"/>
    <mergeCell ref="G4:J4"/>
    <mergeCell ref="K4:N4"/>
    <mergeCell ref="O4:P4"/>
    <mergeCell ref="D2:H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ДОХОДИ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userko</cp:lastModifiedBy>
  <cp:lastPrinted>2024-11-21T12:55:42Z</cp:lastPrinted>
  <dcterms:created xsi:type="dcterms:W3CDTF">2023-03-03T12:50:01Z</dcterms:created>
  <dcterms:modified xsi:type="dcterms:W3CDTF">2024-12-08T10:52:22Z</dcterms:modified>
</cp:coreProperties>
</file>