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ої робочі документи\проект 2026\ЗАТВЕРДЖЕНО БЮДЖЕТ 2026 року\на виконком\на затвердження 22.12.2025 року\зміни 2026 рік\матеріали на сесію від 25.05.2026 року\СІЛЬСЬКА РАДА ВІД 25.05.2026\"/>
    </mc:Choice>
  </mc:AlternateContent>
  <xr:revisionPtr revIDLastSave="0" documentId="13_ncr:1_{C2A7357E-292A-4B27-95B7-81B58B8EF56B}" xr6:coauthVersionLast="47" xr6:coauthVersionMax="47" xr10:uidLastSave="{00000000-0000-0000-0000-000000000000}"/>
  <bookViews>
    <workbookView xWindow="-120" yWindow="-120" windowWidth="38640" windowHeight="21240" activeTab="2" xr2:uid="{3E4A3468-673F-4168-8117-0847DFE7C1ED}"/>
  </bookViews>
  <sheets>
    <sheet name="ФІІН.ПЛАН 2026 РОКУ" sheetId="5" r:id="rId1"/>
    <sheet name="ФІІН.ПЛАН 2026 РОКУ (2)" sheetId="6" r:id="rId2"/>
    <sheet name="ФІІН.ПЛАН 05.2026 РОКУ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7" l="1"/>
  <c r="O60" i="7" l="1"/>
  <c r="L51" i="7"/>
  <c r="I52" i="7"/>
  <c r="I43" i="7"/>
  <c r="G43" i="7" s="1"/>
  <c r="I65" i="7"/>
  <c r="I63" i="7"/>
  <c r="I61" i="7" s="1"/>
  <c r="G99" i="7"/>
  <c r="E99" i="7"/>
  <c r="G98" i="7"/>
  <c r="E98" i="7"/>
  <c r="O97" i="7"/>
  <c r="G97" i="7"/>
  <c r="E97" i="7"/>
  <c r="G96" i="7"/>
  <c r="E96" i="7" s="1"/>
  <c r="L95" i="7"/>
  <c r="G95" i="7"/>
  <c r="E95" i="7" s="1"/>
  <c r="I94" i="7"/>
  <c r="G94" i="7"/>
  <c r="E94" i="7" s="1"/>
  <c r="O93" i="7"/>
  <c r="L93" i="7"/>
  <c r="I93" i="7"/>
  <c r="H93" i="7"/>
  <c r="G93" i="7" s="1"/>
  <c r="E93" i="7" s="1"/>
  <c r="F93" i="7"/>
  <c r="O86" i="7"/>
  <c r="L86" i="7"/>
  <c r="I86" i="7"/>
  <c r="H86" i="7"/>
  <c r="G86" i="7"/>
  <c r="E86" i="7"/>
  <c r="I76" i="7"/>
  <c r="G76" i="7"/>
  <c r="G75" i="7" s="1"/>
  <c r="G74" i="7" s="1"/>
  <c r="I75" i="7"/>
  <c r="I74" i="7" s="1"/>
  <c r="O74" i="7"/>
  <c r="L74" i="7"/>
  <c r="O72" i="7"/>
  <c r="L72" i="7"/>
  <c r="I72" i="7"/>
  <c r="H72" i="7"/>
  <c r="G72" i="7" s="1"/>
  <c r="I69" i="7"/>
  <c r="H69" i="7"/>
  <c r="G69" i="7"/>
  <c r="I67" i="7"/>
  <c r="G67" i="7"/>
  <c r="O66" i="7"/>
  <c r="L66" i="7"/>
  <c r="G66" i="7" s="1"/>
  <c r="I66" i="7"/>
  <c r="H66" i="7"/>
  <c r="G65" i="7"/>
  <c r="G64" i="7"/>
  <c r="G63" i="7"/>
  <c r="G62" i="7"/>
  <c r="O61" i="7"/>
  <c r="L61" i="7"/>
  <c r="H61" i="7"/>
  <c r="E61" i="7"/>
  <c r="L60" i="7"/>
  <c r="G60" i="7"/>
  <c r="O59" i="7"/>
  <c r="L59" i="7"/>
  <c r="I59" i="7"/>
  <c r="O58" i="7"/>
  <c r="L58" i="7"/>
  <c r="L71" i="7" s="1"/>
  <c r="I58" i="7"/>
  <c r="H58" i="7"/>
  <c r="H57" i="7"/>
  <c r="H59" i="7" s="1"/>
  <c r="G59" i="7" s="1"/>
  <c r="G57" i="7"/>
  <c r="G54" i="7"/>
  <c r="G53" i="7"/>
  <c r="O51" i="7"/>
  <c r="O50" i="7" s="1"/>
  <c r="O48" i="7" s="1"/>
  <c r="O84" i="7" s="1"/>
  <c r="L50" i="7"/>
  <c r="L48" i="7" s="1"/>
  <c r="H51" i="7"/>
  <c r="H50" i="7" s="1"/>
  <c r="G46" i="7"/>
  <c r="G45" i="7"/>
  <c r="L44" i="7"/>
  <c r="L41" i="7" s="1"/>
  <c r="L83" i="7" s="1"/>
  <c r="I44" i="7"/>
  <c r="H44" i="7"/>
  <c r="H43" i="7"/>
  <c r="O42" i="7"/>
  <c r="H42" i="7"/>
  <c r="O71" i="7" l="1"/>
  <c r="I71" i="7"/>
  <c r="G58" i="7"/>
  <c r="G61" i="7"/>
  <c r="G42" i="7"/>
  <c r="I51" i="7"/>
  <c r="I50" i="7" s="1"/>
  <c r="I48" i="7" s="1"/>
  <c r="I84" i="7" s="1"/>
  <c r="G52" i="7"/>
  <c r="H41" i="7"/>
  <c r="G44" i="7"/>
  <c r="G51" i="7"/>
  <c r="I41" i="7"/>
  <c r="I83" i="7" s="1"/>
  <c r="G50" i="7"/>
  <c r="H83" i="7"/>
  <c r="H71" i="7"/>
  <c r="G71" i="7" s="1"/>
  <c r="O41" i="7"/>
  <c r="O83" i="7" s="1"/>
  <c r="L84" i="7"/>
  <c r="H48" i="7"/>
  <c r="I67" i="6"/>
  <c r="I43" i="6"/>
  <c r="I41" i="6" s="1"/>
  <c r="I83" i="6" s="1"/>
  <c r="H50" i="6"/>
  <c r="O97" i="6"/>
  <c r="G97" i="6" s="1"/>
  <c r="E97" i="6" s="1"/>
  <c r="L95" i="6"/>
  <c r="G95" i="6" s="1"/>
  <c r="E95" i="6" s="1"/>
  <c r="H93" i="6"/>
  <c r="G93" i="6" s="1"/>
  <c r="L60" i="6"/>
  <c r="G60" i="6" s="1"/>
  <c r="O42" i="6"/>
  <c r="H42" i="6"/>
  <c r="H44" i="6"/>
  <c r="L44" i="6"/>
  <c r="I44" i="6"/>
  <c r="G46" i="6"/>
  <c r="G53" i="6"/>
  <c r="O66" i="6"/>
  <c r="L66" i="6"/>
  <c r="H66" i="6"/>
  <c r="O51" i="6"/>
  <c r="O50" i="6" s="1"/>
  <c r="L51" i="6"/>
  <c r="L50" i="6" s="1"/>
  <c r="I51" i="6"/>
  <c r="H51" i="6"/>
  <c r="H57" i="6"/>
  <c r="G57" i="6" s="1"/>
  <c r="H43" i="6"/>
  <c r="H41" i="6" s="1"/>
  <c r="I69" i="6"/>
  <c r="H69" i="6"/>
  <c r="G69" i="6" s="1"/>
  <c r="G99" i="6"/>
  <c r="E99" i="6" s="1"/>
  <c r="G98" i="6"/>
  <c r="E98" i="6" s="1"/>
  <c r="G96" i="6"/>
  <c r="E96" i="6" s="1"/>
  <c r="I94" i="6"/>
  <c r="G94" i="6"/>
  <c r="E94" i="6" s="1"/>
  <c r="O93" i="6"/>
  <c r="L93" i="6"/>
  <c r="I93" i="6"/>
  <c r="F93" i="6"/>
  <c r="O86" i="6"/>
  <c r="L86" i="6"/>
  <c r="I86" i="6"/>
  <c r="H86" i="6"/>
  <c r="G86" i="6"/>
  <c r="E86" i="6"/>
  <c r="I76" i="6"/>
  <c r="G76" i="6"/>
  <c r="G75" i="6" s="1"/>
  <c r="G74" i="6" s="1"/>
  <c r="I75" i="6"/>
  <c r="I74" i="6" s="1"/>
  <c r="O74" i="6"/>
  <c r="L74" i="6"/>
  <c r="O72" i="6"/>
  <c r="L72" i="6"/>
  <c r="I72" i="6"/>
  <c r="G65" i="6"/>
  <c r="G64" i="6"/>
  <c r="G63" i="6"/>
  <c r="G62" i="6"/>
  <c r="G61" i="6" s="1"/>
  <c r="O61" i="6"/>
  <c r="L61" i="6"/>
  <c r="I61" i="6"/>
  <c r="H61" i="6"/>
  <c r="E61" i="6"/>
  <c r="O59" i="6"/>
  <c r="L59" i="6"/>
  <c r="I59" i="6"/>
  <c r="H59" i="6"/>
  <c r="O58" i="6"/>
  <c r="O71" i="6" s="1"/>
  <c r="L58" i="6"/>
  <c r="I58" i="6"/>
  <c r="H58" i="6"/>
  <c r="G54" i="6"/>
  <c r="G52" i="6"/>
  <c r="G45" i="6"/>
  <c r="O41" i="6"/>
  <c r="O83" i="6" s="1"/>
  <c r="L41" i="6"/>
  <c r="L83" i="6" s="1"/>
  <c r="F93" i="5"/>
  <c r="E86" i="5"/>
  <c r="I71" i="6" l="1"/>
  <c r="H48" i="6"/>
  <c r="H84" i="6" s="1"/>
  <c r="I66" i="6"/>
  <c r="G67" i="6"/>
  <c r="G41" i="7"/>
  <c r="G83" i="7"/>
  <c r="H84" i="7"/>
  <c r="G84" i="7" s="1"/>
  <c r="G48" i="7"/>
  <c r="G42" i="6"/>
  <c r="G44" i="6"/>
  <c r="G41" i="6"/>
  <c r="G66" i="6"/>
  <c r="L48" i="6"/>
  <c r="L84" i="6" s="1"/>
  <c r="G51" i="6"/>
  <c r="L71" i="6"/>
  <c r="O48" i="6"/>
  <c r="O84" i="6" s="1"/>
  <c r="G59" i="6"/>
  <c r="G43" i="6"/>
  <c r="H83" i="6"/>
  <c r="G83" i="6" s="1"/>
  <c r="G58" i="6"/>
  <c r="H71" i="6"/>
  <c r="G56" i="6"/>
  <c r="I50" i="6"/>
  <c r="G50" i="6" s="1"/>
  <c r="H72" i="6"/>
  <c r="G72" i="6" s="1"/>
  <c r="E93" i="6"/>
  <c r="O94" i="5"/>
  <c r="L98" i="5"/>
  <c r="L94" i="5"/>
  <c r="I94" i="5"/>
  <c r="I96" i="5"/>
  <c r="I97" i="5"/>
  <c r="I95" i="5"/>
  <c r="O93" i="5"/>
  <c r="L93" i="5"/>
  <c r="I93" i="5"/>
  <c r="O66" i="5"/>
  <c r="H56" i="5"/>
  <c r="O51" i="5"/>
  <c r="L51" i="5"/>
  <c r="I51" i="5"/>
  <c r="I50" i="5" s="1"/>
  <c r="H51" i="5"/>
  <c r="H50" i="5" s="1"/>
  <c r="L66" i="5"/>
  <c r="I66" i="5"/>
  <c r="H66" i="5"/>
  <c r="G86" i="5"/>
  <c r="I61" i="5"/>
  <c r="H61" i="5"/>
  <c r="O41" i="5"/>
  <c r="L41" i="5"/>
  <c r="I41" i="5"/>
  <c r="H41" i="5"/>
  <c r="I59" i="5"/>
  <c r="G52" i="5"/>
  <c r="G71" i="6" l="1"/>
  <c r="Y84" i="7"/>
  <c r="H72" i="5"/>
  <c r="H93" i="5"/>
  <c r="G93" i="5" s="1"/>
  <c r="E93" i="5" s="1"/>
  <c r="I48" i="6"/>
  <c r="I84" i="6" s="1"/>
  <c r="O72" i="5"/>
  <c r="I72" i="5"/>
  <c r="L59" i="5"/>
  <c r="O59" i="5"/>
  <c r="G48" i="6" l="1"/>
  <c r="G84" i="6"/>
  <c r="Y84" i="6" s="1"/>
  <c r="O58" i="5"/>
  <c r="O71" i="5" s="1"/>
  <c r="I58" i="5"/>
  <c r="H58" i="5"/>
  <c r="I71" i="5" l="1"/>
  <c r="E61" i="5"/>
  <c r="G99" i="5" l="1"/>
  <c r="E99" i="5" s="1"/>
  <c r="G98" i="5"/>
  <c r="E98" i="5" s="1"/>
  <c r="G97" i="5"/>
  <c r="E97" i="5" s="1"/>
  <c r="G95" i="5"/>
  <c r="E95" i="5" s="1"/>
  <c r="G94" i="5"/>
  <c r="E94" i="5" s="1"/>
  <c r="O86" i="5"/>
  <c r="L86" i="5"/>
  <c r="I86" i="5"/>
  <c r="H86" i="5"/>
  <c r="I76" i="5"/>
  <c r="G76" i="5"/>
  <c r="G75" i="5" s="1"/>
  <c r="G74" i="5" s="1"/>
  <c r="I75" i="5"/>
  <c r="I74" i="5" s="1"/>
  <c r="I48" i="5" s="1"/>
  <c r="O74" i="5"/>
  <c r="L74" i="5"/>
  <c r="G69" i="5"/>
  <c r="G67" i="5"/>
  <c r="G65" i="5"/>
  <c r="G64" i="5"/>
  <c r="G63" i="5"/>
  <c r="L61" i="5"/>
  <c r="G62" i="5"/>
  <c r="O61" i="5"/>
  <c r="G60" i="5"/>
  <c r="H59" i="5"/>
  <c r="G57" i="5"/>
  <c r="L72" i="5"/>
  <c r="G56" i="5"/>
  <c r="G54" i="5"/>
  <c r="G53" i="5"/>
  <c r="I83" i="5"/>
  <c r="L50" i="5"/>
  <c r="G51" i="5"/>
  <c r="O50" i="5"/>
  <c r="G45" i="5"/>
  <c r="O83" i="5"/>
  <c r="G42" i="5"/>
  <c r="H71" i="5" l="1"/>
  <c r="H48" i="5"/>
  <c r="H84" i="5" s="1"/>
  <c r="I84" i="5"/>
  <c r="O48" i="5"/>
  <c r="O84" i="5" s="1"/>
  <c r="L83" i="5"/>
  <c r="G96" i="5"/>
  <c r="E96" i="5" s="1"/>
  <c r="L58" i="5"/>
  <c r="G72" i="5"/>
  <c r="G59" i="5"/>
  <c r="G66" i="5"/>
  <c r="G61" i="5"/>
  <c r="G50" i="5"/>
  <c r="G43" i="5"/>
  <c r="G44" i="5"/>
  <c r="G58" i="5" l="1"/>
  <c r="L71" i="5"/>
  <c r="G71" i="5" s="1"/>
  <c r="L48" i="5"/>
  <c r="G48" i="5" s="1"/>
  <c r="G41" i="5"/>
  <c r="H83" i="5"/>
  <c r="G83" i="5" s="1"/>
  <c r="L84" i="5" l="1"/>
  <c r="G84" i="5" s="1"/>
  <c r="Y84" i="5" s="1"/>
</calcChain>
</file>

<file path=xl/sharedStrings.xml><?xml version="1.0" encoding="utf-8"?>
<sst xmlns="http://schemas.openxmlformats.org/spreadsheetml/2006/main" count="459" uniqueCount="131">
  <si>
    <t>ПОГОДЖЕНО</t>
  </si>
  <si>
    <t>Додаток 1 до Порядку</t>
  </si>
  <si>
    <t>Підприємство</t>
  </si>
  <si>
    <t>КОМУНАЛЬНЕ НЕКОМЕРЦІЙНЕ ПІДПРИЄМСТВО "ЦЕНТР ПЕРВИННОЇ МЕДИКО-САНІТАРНОЇ ДОПОМОГИ" ФОНТАНСЬКОЇ СІЛЬСЬКОЇ РАДИ ОДЕСЬКОГО РАЙОНУ ОДЕСЬКОЇ ОБЛАСТІ</t>
  </si>
  <si>
    <t>Коди</t>
  </si>
  <si>
    <t>Орган управління</t>
  </si>
  <si>
    <t>Фонтанська сільська рада</t>
  </si>
  <si>
    <t>За ЄДРПОУ</t>
  </si>
  <si>
    <t>Галузь</t>
  </si>
  <si>
    <t>Охорона здоровя</t>
  </si>
  <si>
    <t>За СПОДУ</t>
  </si>
  <si>
    <t>Вид економічної діяльності</t>
  </si>
  <si>
    <t>Загальна медична практика</t>
  </si>
  <si>
    <t>За ЗКНГ</t>
  </si>
  <si>
    <t>Місцезнаходження</t>
  </si>
  <si>
    <t>За КВЕД</t>
  </si>
  <si>
    <t>86.21</t>
  </si>
  <si>
    <t>Телефон</t>
  </si>
  <si>
    <t>Керівник/директор</t>
  </si>
  <si>
    <t>МАНДРИК Юрій</t>
  </si>
  <si>
    <t>тис грн</t>
  </si>
  <si>
    <t>у тому числі за квартал</t>
  </si>
  <si>
    <t>Показники</t>
  </si>
  <si>
    <t>Код рядка</t>
  </si>
  <si>
    <t>Факт минулого року</t>
  </si>
  <si>
    <t>Плановий рік</t>
  </si>
  <si>
    <t>I</t>
  </si>
  <si>
    <t>II</t>
  </si>
  <si>
    <t>III</t>
  </si>
  <si>
    <t>IV</t>
  </si>
  <si>
    <t>1.Формування фінансових результатів</t>
  </si>
  <si>
    <t>ДОХОДИ</t>
  </si>
  <si>
    <t>Дохід (виручка)від реалізації продукції(товарів,робіт , послуг)всього,</t>
  </si>
  <si>
    <t>в тому числі за рахунок бюджетних коштів(кошти НСЗУ)</t>
  </si>
  <si>
    <t>Дохід з місцевого бюджету за цільовою програмою , ут.ч.</t>
  </si>
  <si>
    <t>Інші надходження(доходи) у т.ч</t>
  </si>
  <si>
    <t>дохід від операційної оренди активів</t>
  </si>
  <si>
    <t>від надання платних послуг</t>
  </si>
  <si>
    <t>ВИДАТКИ</t>
  </si>
  <si>
    <t>Собівартість реалізованої продукції(товарів,робіт,послуг)</t>
  </si>
  <si>
    <t>в т.ч. за економічними елементами</t>
  </si>
  <si>
    <t>Матеріальні затрати , в тому числі</t>
  </si>
  <si>
    <t>1051.1</t>
  </si>
  <si>
    <t>1051.2</t>
  </si>
  <si>
    <t>продукти харчування</t>
  </si>
  <si>
    <t>1051.3</t>
  </si>
  <si>
    <t>Амортизація</t>
  </si>
  <si>
    <t>Інші оперційні витрати, в тому числі</t>
  </si>
  <si>
    <t>Оплата водопостачання та водовідведення</t>
  </si>
  <si>
    <t>1055.1</t>
  </si>
  <si>
    <t>Оплата електроенергії</t>
  </si>
  <si>
    <t>1055.2</t>
  </si>
  <si>
    <t xml:space="preserve">Оплата прирооднього газу </t>
  </si>
  <si>
    <t>1055.3</t>
  </si>
  <si>
    <t xml:space="preserve">Оплата інших енергоносіїв та комунальних послуг </t>
  </si>
  <si>
    <t>1055.4</t>
  </si>
  <si>
    <t>Витрати на соціальне забезпечення населення за рахунок державних та місцевих цільових програм(Постанова №1303)</t>
  </si>
  <si>
    <t>II Розрахунки з бюджетом.</t>
  </si>
  <si>
    <t>Сплата податків та зборів до Державного бюджету України (податкові платежі)</t>
  </si>
  <si>
    <t>Сплата податків та зборів до місцевого бюджету (податкові платежі)ПДФО+ВЗ</t>
  </si>
  <si>
    <t>III Інвестиційна діяльність.</t>
  </si>
  <si>
    <t>Доходи від інвестиційної діяльності , в т.ч.</t>
  </si>
  <si>
    <t>доходи з місцевого бюджету цільвого фінансування по капітальних видатках</t>
  </si>
  <si>
    <t>Капітальні інвестиції, в т.ч.</t>
  </si>
  <si>
    <t>капітальне будівництво</t>
  </si>
  <si>
    <t>придбання (виготовлення)основних засобів</t>
  </si>
  <si>
    <t>придбання (виготовлення)інших необоротних матеріальних активів</t>
  </si>
  <si>
    <t>-</t>
  </si>
  <si>
    <t xml:space="preserve">придбання (створення) нематеріальних активів </t>
  </si>
  <si>
    <t>модернізація, модифікація(добудова, дообладнання, реконструкція)основних засобів</t>
  </si>
  <si>
    <t>капітальний ремонт</t>
  </si>
  <si>
    <t xml:space="preserve">Усього доходів </t>
  </si>
  <si>
    <t>Усього видатків</t>
  </si>
  <si>
    <t>IV Дані про персонал та оплата праці</t>
  </si>
  <si>
    <t>Штатні одиниці -всього од.</t>
  </si>
  <si>
    <t>Керівник</t>
  </si>
  <si>
    <t>в т. ч. лікарські посади, ставки</t>
  </si>
  <si>
    <t>адміністративно-господарський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</si>
  <si>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</si>
  <si>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</si>
  <si>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</si>
  <si>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праці-всього (тис грн)</t>
  </si>
  <si>
    <t>лікарі</t>
  </si>
  <si>
    <t>Директор  КНП"ЦПМСД"</t>
  </si>
  <si>
    <t>Юрій МАНДРИК</t>
  </si>
  <si>
    <t>Головний бухгалтер</t>
  </si>
  <si>
    <t>Алла ОЛЬШАНСЬКА</t>
  </si>
  <si>
    <t xml:space="preserve">                                                                                      ФОНТАНСЬКОЇ СІЛЬСЬКОЇ РАДИ ОДЕСЬКОГО РАЙОНУ ОДЕСЬКОЇ ОБЛАСТІ</t>
  </si>
  <si>
    <t xml:space="preserve">                                                     КОМУНАЛЬНОГО НЕКОМЕРЦІЙНОГО ПІДПРИЄМСТВА "ЦЕНТР ПЕРВИННОЇ МЕДИКО-САНІТАРНОЇ ДОПОМОГИ"</t>
  </si>
  <si>
    <t>вул.Центральна42, с.Фонтанка,Одеський район, Одеська область,67571</t>
  </si>
  <si>
    <t>медикаменти та перв'чзувальні матеріали(місцевий бюджет)</t>
  </si>
  <si>
    <t>предмети , матеріали ,обладнання та інвентар в тому числі</t>
  </si>
  <si>
    <t>1051.1.1</t>
  </si>
  <si>
    <t>Оплата послуг(крім комунальних)разом в тому числі</t>
  </si>
  <si>
    <t>предмети , матеріали ,обладнання та інвентар (кошти місцевого бюджету)</t>
  </si>
  <si>
    <t>Витрати на оплату праці(кошти місцевого бюджету)</t>
  </si>
  <si>
    <t>1051.2.1</t>
  </si>
  <si>
    <t>медикаменти та перв'чзувальні матеріали</t>
  </si>
  <si>
    <t>Відрахування на соціальні заходи(кошти місцевого бюджету)</t>
  </si>
  <si>
    <t>1053.1</t>
  </si>
  <si>
    <t>Оплата послуг(крім комунальних)кошти місцевого бюджету</t>
  </si>
  <si>
    <t>Витрати на плату праці разом (кошти НСЗУ)</t>
  </si>
  <si>
    <t>Відрахування на соціальні заходи(кошти НСЗУ</t>
  </si>
  <si>
    <t xml:space="preserve">ФІНАНСОВИЙ  ПЛАН </t>
  </si>
  <si>
    <t>Додаток 1</t>
  </si>
  <si>
    <t xml:space="preserve"> </t>
  </si>
  <si>
    <t xml:space="preserve">до Порядку складання, затвердження та контролю </t>
  </si>
  <si>
    <t xml:space="preserve">виконання фінансових плану комунального підприємства </t>
  </si>
  <si>
    <r>
      <t>(</t>
    </r>
    <r>
      <rPr>
        <sz val="8"/>
        <color indexed="8"/>
        <rFont val="Times New Roman"/>
        <family val="1"/>
        <charset val="204"/>
      </rPr>
      <t>найменування органу, яким погоджено фінансовий план)</t>
    </r>
  </si>
  <si>
    <t xml:space="preserve">ЗАТВЕРДЖЕНО </t>
  </si>
  <si>
    <t xml:space="preserve">ПОГОДЖЕНО </t>
  </si>
  <si>
    <t>_Фонтанська сільська рада_</t>
  </si>
  <si>
    <t>Дослідження і розробки , окремі заходи по реалізайії державних (регіональних) програм</t>
  </si>
  <si>
    <t>1056.1.1</t>
  </si>
  <si>
    <t>НА 2026 рік</t>
  </si>
  <si>
    <t>План поточного року(фінансовий план 2025 року)</t>
  </si>
  <si>
    <t>Начальник відділу бухгалтерського обліку та фінансової звітності-головний бухгалтер</t>
  </si>
  <si>
    <t>В.о.сільського голови________________________________Андрій СЕРЕБРІЙ_____________</t>
  </si>
  <si>
    <t>Тетяна МИХАЙЛОВА</t>
  </si>
  <si>
    <t>Відділ житлово-комунального господарства, цивільного захисту та взаємодії з правоохоронними  органами, господарського забезпечення</t>
  </si>
  <si>
    <t xml:space="preserve">Начальник відділу </t>
  </si>
  <si>
    <t>Управління фінансів Фонтанської сільської ради_</t>
  </si>
  <si>
    <t>Начальник фінансового управління</t>
  </si>
  <si>
    <t>Євгенія КУРМЕЙ</t>
  </si>
  <si>
    <t>Олег ДМИТРІЄВ</t>
  </si>
  <si>
    <t>до рішення Фонтанської сільської ради  № 3560 -VIII  від  22.12. 2025року</t>
  </si>
  <si>
    <t>(  рішення сесії Фонтанської сільської ради  №3560-VIII  від 22.12. 2025року)</t>
  </si>
  <si>
    <t>до рішення Фонтанської сільської ради  № 3697 -VIII  від  20.02.2026 року</t>
  </si>
  <si>
    <t>(  рішення сесії Фонтанської сільської ради  №3697-VIII  від 20.02.2026 року)</t>
  </si>
  <si>
    <t>до рішення Фонтанської сільської ради  № 3890 -VIII  від 25.05.2026 року</t>
  </si>
  <si>
    <t>(  рішення сесії Фонтанської сільської ради  №3890-VIII  від 25.05.2026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</si>
</sst>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/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3" fillId="0" borderId="0" xfId="0" applyFont="1"/>
    <xf numFmtId="0" fontId="14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2" fontId="11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 wrapText="1"/>
    </xf>
    <xf numFmtId="2" fontId="27" fillId="0" borderId="0" xfId="0" applyNumberFormat="1" applyFont="1"/>
    <xf numFmtId="0" fontId="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5" fillId="0" borderId="0" xfId="0" applyFont="1"/>
    <xf numFmtId="0" fontId="0" fillId="0" borderId="0" xfId="0"/>
    <xf numFmtId="0" fontId="15" fillId="0" borderId="0" xfId="0" applyFont="1" applyAlignment="1">
      <alignment vertical="center" wrapText="1"/>
    </xf>
    <xf numFmtId="0" fontId="2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0" fillId="0" borderId="5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1" xfId="0" applyBorder="1"/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/>
    </xf>
    <xf numFmtId="0" fontId="0" fillId="0" borderId="17" xfId="0" applyBorder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8" fillId="0" borderId="0" xfId="0" applyFont="1"/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27" fillId="0" borderId="0" xfId="0" applyNumberFormat="1" applyFont="1"/>
    <xf numFmtId="0" fontId="27" fillId="0" borderId="0" xfId="0" applyFont="1"/>
    <xf numFmtId="0" fontId="27" fillId="0" borderId="0" xfId="0" applyFont="1" applyAlignment="1">
      <alignment vertical="center" wrapText="1"/>
    </xf>
    <xf numFmtId="2" fontId="0" fillId="0" borderId="5" xfId="0" applyNumberFormat="1" applyBorder="1" applyAlignment="1">
      <alignment horizontal="center"/>
    </xf>
    <xf numFmtId="2" fontId="0" fillId="0" borderId="5" xfId="0" applyNumberFormat="1" applyBorder="1"/>
    <xf numFmtId="0" fontId="26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2" fontId="1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FF00"/>
      <color rgb="FF00FFFF"/>
      <color rgb="FFFF0066"/>
      <color rgb="FFFF66CC"/>
      <color rgb="FFCC3300"/>
      <color rgb="FF993300"/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9FF2-3D16-4559-8EED-DCE124F24C7C}">
  <dimension ref="A2:Y109"/>
  <sheetViews>
    <sheetView topLeftCell="A27" workbookViewId="0">
      <selection activeCell="G42" sqref="G42"/>
    </sheetView>
  </sheetViews>
  <sheetFormatPr defaultRowHeight="15" x14ac:dyDescent="0.25"/>
  <cols>
    <col min="1" max="1" width="4.140625" customWidth="1"/>
    <col min="3" max="3" width="31" customWidth="1"/>
    <col min="5" max="5" width="8.7109375" customWidth="1"/>
    <col min="6" max="6" width="11.28515625" customWidth="1"/>
    <col min="7" max="7" width="14.5703125" customWidth="1"/>
    <col min="8" max="8" width="11.7109375" customWidth="1"/>
    <col min="10" max="10" width="3.140625" customWidth="1"/>
    <col min="11" max="11" width="1.7109375" hidden="1" customWidth="1"/>
    <col min="13" max="13" width="5" customWidth="1"/>
    <col min="14" max="14" width="0.140625" customWidth="1"/>
    <col min="16" max="16" width="6.28515625" customWidth="1"/>
    <col min="17" max="17" width="5.5703125" customWidth="1"/>
    <col min="18" max="18" width="0.85546875" hidden="1" customWidth="1"/>
    <col min="20" max="20" width="9.140625" customWidth="1"/>
    <col min="21" max="21" width="0.140625" customWidth="1"/>
    <col min="22" max="22" width="4.140625" hidden="1" customWidth="1"/>
    <col min="23" max="23" width="3.28515625" hidden="1" customWidth="1"/>
  </cols>
  <sheetData>
    <row r="2" spans="3:20" x14ac:dyDescent="0.25">
      <c r="H2" s="45" t="s">
        <v>104</v>
      </c>
    </row>
    <row r="3" spans="3:20" x14ac:dyDescent="0.25">
      <c r="G3" s="45" t="s">
        <v>125</v>
      </c>
      <c r="H3" s="45"/>
    </row>
    <row r="4" spans="3:20" x14ac:dyDescent="0.25">
      <c r="H4" s="46" t="s">
        <v>104</v>
      </c>
      <c r="I4" s="46"/>
      <c r="J4" s="46"/>
      <c r="K4" s="46"/>
    </row>
    <row r="5" spans="3:20" ht="18.75" x14ac:dyDescent="0.25">
      <c r="C5" s="14" t="s">
        <v>0</v>
      </c>
      <c r="D5" s="63" t="s">
        <v>105</v>
      </c>
      <c r="E5" s="15"/>
      <c r="F5" s="15"/>
      <c r="G5" s="15"/>
      <c r="H5" s="46" t="s">
        <v>106</v>
      </c>
      <c r="I5" s="46"/>
      <c r="J5" s="46"/>
      <c r="K5" s="46"/>
    </row>
    <row r="6" spans="3:20" ht="18.75" x14ac:dyDescent="0.25">
      <c r="C6" s="64" t="s">
        <v>111</v>
      </c>
      <c r="D6" s="63"/>
      <c r="E6" s="15"/>
      <c r="F6" s="15"/>
      <c r="G6" s="15"/>
      <c r="H6" s="46" t="s">
        <v>107</v>
      </c>
      <c r="I6" s="46"/>
      <c r="J6" s="46"/>
      <c r="K6" s="46"/>
    </row>
    <row r="7" spans="3:20" ht="15.75" x14ac:dyDescent="0.25">
      <c r="C7" s="64"/>
      <c r="D7" s="63"/>
      <c r="E7" s="65" t="s">
        <v>109</v>
      </c>
      <c r="F7" s="65"/>
      <c r="G7" s="65"/>
      <c r="H7" s="65"/>
    </row>
    <row r="8" spans="3:20" ht="33.75" x14ac:dyDescent="0.25">
      <c r="C8" s="40" t="s">
        <v>116</v>
      </c>
      <c r="D8" s="63"/>
      <c r="E8" s="41" t="s">
        <v>117</v>
      </c>
      <c r="F8" s="15"/>
      <c r="G8" s="15"/>
      <c r="H8" s="15"/>
    </row>
    <row r="9" spans="3:20" x14ac:dyDescent="0.25">
      <c r="C9" s="42" t="s">
        <v>118</v>
      </c>
      <c r="D9" s="63"/>
      <c r="E9" s="28" t="s">
        <v>126</v>
      </c>
      <c r="F9" s="28"/>
      <c r="G9" s="28"/>
      <c r="H9" s="28"/>
    </row>
    <row r="10" spans="3:20" ht="18.75" x14ac:dyDescent="0.25">
      <c r="C10" s="14" t="s">
        <v>110</v>
      </c>
      <c r="D10" s="63"/>
      <c r="E10" s="15"/>
      <c r="F10" s="15"/>
      <c r="G10" s="15"/>
      <c r="H10" s="15"/>
    </row>
    <row r="11" spans="3:20" ht="42.75" x14ac:dyDescent="0.25">
      <c r="C11" s="43" t="s">
        <v>119</v>
      </c>
      <c r="D11" s="20"/>
      <c r="E11" s="15"/>
      <c r="F11" s="15"/>
      <c r="G11" s="15"/>
      <c r="H11" s="15"/>
    </row>
    <row r="12" spans="3:20" ht="18.75" x14ac:dyDescent="0.25">
      <c r="C12" s="44" t="s">
        <v>120</v>
      </c>
      <c r="D12" s="20"/>
      <c r="E12" s="15"/>
      <c r="F12" s="15"/>
      <c r="G12" s="15"/>
      <c r="H12" s="15"/>
    </row>
    <row r="13" spans="3:20" ht="18.75" x14ac:dyDescent="0.25">
      <c r="C13" s="42" t="s">
        <v>124</v>
      </c>
      <c r="D13" s="20"/>
      <c r="E13" s="15"/>
      <c r="F13" s="15"/>
      <c r="G13" s="15"/>
      <c r="H13" s="15"/>
    </row>
    <row r="14" spans="3:20" ht="18.75" x14ac:dyDescent="0.25">
      <c r="C14" s="14" t="s">
        <v>0</v>
      </c>
      <c r="D14" s="20"/>
      <c r="E14" s="15"/>
      <c r="F14" s="15"/>
      <c r="G14" s="15"/>
      <c r="H14" s="15"/>
    </row>
    <row r="15" spans="3:20" ht="9.75" customHeight="1" x14ac:dyDescent="0.25">
      <c r="C15" s="44" t="s">
        <v>121</v>
      </c>
      <c r="D15" s="20"/>
      <c r="E15" s="15"/>
      <c r="F15" s="15"/>
      <c r="G15" s="15"/>
      <c r="H15" s="15"/>
      <c r="L15" s="62"/>
      <c r="M15" s="62"/>
      <c r="N15" s="62"/>
      <c r="O15" s="62"/>
      <c r="P15" s="62"/>
      <c r="Q15" s="62"/>
      <c r="R15" s="62"/>
      <c r="S15" s="62"/>
      <c r="T15" s="62"/>
    </row>
    <row r="16" spans="3:20" ht="18.75" x14ac:dyDescent="0.25">
      <c r="C16" s="40" t="s">
        <v>122</v>
      </c>
      <c r="D16" s="20"/>
      <c r="E16" s="15"/>
      <c r="F16" s="15"/>
      <c r="G16" s="15"/>
      <c r="H16" s="15"/>
      <c r="L16" s="62"/>
      <c r="M16" s="62"/>
      <c r="N16" s="62"/>
      <c r="O16" s="62"/>
      <c r="P16" s="62"/>
      <c r="Q16" s="62"/>
      <c r="R16" s="62"/>
      <c r="S16" s="62"/>
      <c r="T16" s="62"/>
    </row>
    <row r="17" spans="2:24" ht="18.75" x14ac:dyDescent="0.25">
      <c r="C17" s="42" t="s">
        <v>123</v>
      </c>
      <c r="D17" s="20"/>
      <c r="E17" s="15"/>
      <c r="F17" s="15"/>
      <c r="G17" s="15"/>
      <c r="H17" s="15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21"/>
    </row>
    <row r="18" spans="2:24" ht="24" x14ac:dyDescent="0.25">
      <c r="C18" s="16" t="s">
        <v>108</v>
      </c>
      <c r="D18" s="20"/>
      <c r="E18" s="15"/>
      <c r="F18" s="15"/>
      <c r="G18" s="15"/>
      <c r="H18" s="15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21"/>
    </row>
    <row r="19" spans="2:24" ht="18.75" x14ac:dyDescent="0.25">
      <c r="C19" s="54"/>
      <c r="D19" s="20"/>
      <c r="E19" s="15"/>
      <c r="F19" s="15"/>
      <c r="G19" s="15"/>
      <c r="H19" s="15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21"/>
    </row>
    <row r="20" spans="2:24" ht="15.75" thickBot="1" x14ac:dyDescent="0.3">
      <c r="H20" s="67" t="s">
        <v>1</v>
      </c>
      <c r="I20" s="67"/>
      <c r="J20" s="67"/>
      <c r="K20" s="67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21"/>
    </row>
    <row r="21" spans="2:24" x14ac:dyDescent="0.25">
      <c r="B21" s="77" t="s">
        <v>2</v>
      </c>
      <c r="C21" s="79"/>
      <c r="D21" s="68" t="s">
        <v>3</v>
      </c>
      <c r="E21" s="69"/>
      <c r="F21" s="69"/>
      <c r="G21" s="69"/>
      <c r="H21" s="69"/>
      <c r="I21" s="70"/>
      <c r="J21" s="77" t="s">
        <v>4</v>
      </c>
      <c r="K21" s="78"/>
      <c r="L21" s="78"/>
      <c r="M21" s="78"/>
      <c r="N21" s="78"/>
      <c r="O21" s="79"/>
      <c r="P21" s="66"/>
      <c r="Q21" s="62"/>
      <c r="R21" s="62"/>
      <c r="S21" s="62"/>
      <c r="T21" s="62"/>
      <c r="U21" s="62"/>
      <c r="V21" s="62"/>
      <c r="W21" s="62"/>
      <c r="X21" s="62"/>
    </row>
    <row r="22" spans="2:24" x14ac:dyDescent="0.25">
      <c r="B22" s="80"/>
      <c r="C22" s="82"/>
      <c r="D22" s="71"/>
      <c r="E22" s="72"/>
      <c r="F22" s="72"/>
      <c r="G22" s="72"/>
      <c r="H22" s="72"/>
      <c r="I22" s="73"/>
      <c r="J22" s="80"/>
      <c r="K22" s="81"/>
      <c r="L22" s="81"/>
      <c r="M22" s="81"/>
      <c r="N22" s="81"/>
      <c r="O22" s="82"/>
      <c r="P22" s="66"/>
      <c r="Q22" s="62"/>
      <c r="R22" s="62"/>
      <c r="S22" s="62"/>
      <c r="T22" s="62"/>
      <c r="U22" s="62"/>
      <c r="V22" s="62"/>
      <c r="W22" s="62"/>
      <c r="X22" s="62"/>
    </row>
    <row r="23" spans="2:24" x14ac:dyDescent="0.25">
      <c r="B23" s="80"/>
      <c r="C23" s="82"/>
      <c r="D23" s="71"/>
      <c r="E23" s="72"/>
      <c r="F23" s="72"/>
      <c r="G23" s="72"/>
      <c r="H23" s="72"/>
      <c r="I23" s="73"/>
      <c r="J23" s="80"/>
      <c r="K23" s="81"/>
      <c r="L23" s="81"/>
      <c r="M23" s="81"/>
      <c r="N23" s="81"/>
      <c r="O23" s="82"/>
      <c r="P23" s="66"/>
      <c r="Q23" s="62"/>
      <c r="R23" s="62"/>
      <c r="S23" s="62"/>
      <c r="T23" s="62"/>
      <c r="U23" s="62"/>
      <c r="V23" s="62"/>
      <c r="W23" s="62"/>
      <c r="X23" s="62"/>
    </row>
    <row r="24" spans="2:24" ht="15.75" thickBot="1" x14ac:dyDescent="0.3">
      <c r="B24" s="83"/>
      <c r="C24" s="85"/>
      <c r="D24" s="74"/>
      <c r="E24" s="75"/>
      <c r="F24" s="75"/>
      <c r="G24" s="75"/>
      <c r="H24" s="75"/>
      <c r="I24" s="76"/>
      <c r="J24" s="83"/>
      <c r="K24" s="84"/>
      <c r="L24" s="84"/>
      <c r="M24" s="84"/>
      <c r="N24" s="84"/>
      <c r="O24" s="85"/>
      <c r="P24" s="66"/>
      <c r="Q24" s="62"/>
      <c r="R24" s="62"/>
      <c r="S24" s="62"/>
      <c r="T24" s="62"/>
      <c r="U24" s="62"/>
      <c r="V24" s="62"/>
      <c r="W24" s="62"/>
      <c r="X24" s="62"/>
    </row>
    <row r="25" spans="2:24" ht="15.75" thickBot="1" x14ac:dyDescent="0.3">
      <c r="B25" s="86" t="s">
        <v>5</v>
      </c>
      <c r="C25" s="87"/>
      <c r="D25" s="86" t="s">
        <v>6</v>
      </c>
      <c r="E25" s="88"/>
      <c r="F25" s="88"/>
      <c r="G25" s="88"/>
      <c r="H25" s="88"/>
      <c r="I25" s="87"/>
      <c r="J25" s="89" t="s">
        <v>7</v>
      </c>
      <c r="K25" s="90"/>
      <c r="L25" s="91"/>
      <c r="M25" s="83">
        <v>38534407</v>
      </c>
      <c r="N25" s="84"/>
      <c r="O25" s="85"/>
      <c r="P25" s="66"/>
      <c r="Q25" s="62"/>
      <c r="R25" s="62"/>
      <c r="S25" s="62"/>
      <c r="T25" s="62"/>
      <c r="U25" s="62"/>
      <c r="V25" s="62"/>
      <c r="W25" s="62"/>
      <c r="X25" s="62"/>
    </row>
    <row r="26" spans="2:24" ht="15.75" thickBot="1" x14ac:dyDescent="0.3">
      <c r="B26" s="86" t="s">
        <v>8</v>
      </c>
      <c r="C26" s="87"/>
      <c r="D26" s="86" t="s">
        <v>9</v>
      </c>
      <c r="E26" s="88"/>
      <c r="F26" s="88"/>
      <c r="G26" s="88"/>
      <c r="H26" s="88"/>
      <c r="I26" s="87"/>
      <c r="J26" s="92" t="s">
        <v>10</v>
      </c>
      <c r="K26" s="93"/>
      <c r="L26" s="94"/>
      <c r="M26" s="86"/>
      <c r="N26" s="88"/>
      <c r="O26" s="87"/>
      <c r="P26" s="66"/>
      <c r="Q26" s="62"/>
      <c r="R26" s="62"/>
      <c r="S26" s="62"/>
      <c r="T26" s="62"/>
      <c r="U26" s="62"/>
      <c r="V26" s="62"/>
      <c r="W26" s="62"/>
      <c r="X26" s="62"/>
    </row>
    <row r="27" spans="2:24" ht="15.75" thickBot="1" x14ac:dyDescent="0.3">
      <c r="B27" s="86" t="s">
        <v>11</v>
      </c>
      <c r="C27" s="87"/>
      <c r="D27" s="86" t="s">
        <v>12</v>
      </c>
      <c r="E27" s="88"/>
      <c r="F27" s="88"/>
      <c r="G27" s="88"/>
      <c r="H27" s="88"/>
      <c r="I27" s="87"/>
      <c r="J27" s="92" t="s">
        <v>13</v>
      </c>
      <c r="K27" s="93"/>
      <c r="L27" s="94"/>
      <c r="M27" s="86"/>
      <c r="N27" s="88"/>
      <c r="O27" s="87"/>
      <c r="P27" s="66"/>
      <c r="Q27" s="62"/>
      <c r="R27" s="62"/>
      <c r="S27" s="62"/>
      <c r="T27" s="62"/>
      <c r="U27" s="62"/>
      <c r="V27" s="62"/>
      <c r="W27" s="62"/>
      <c r="X27" s="62"/>
    </row>
    <row r="28" spans="2:24" ht="24" customHeight="1" thickBot="1" x14ac:dyDescent="0.3">
      <c r="B28" s="86" t="s">
        <v>14</v>
      </c>
      <c r="C28" s="87"/>
      <c r="D28" s="95" t="s">
        <v>89</v>
      </c>
      <c r="E28" s="96"/>
      <c r="F28" s="96"/>
      <c r="G28" s="96"/>
      <c r="H28" s="96"/>
      <c r="I28" s="97"/>
      <c r="J28" s="98" t="s">
        <v>15</v>
      </c>
      <c r="K28" s="93"/>
      <c r="L28" s="94"/>
      <c r="M28" s="86" t="s">
        <v>16</v>
      </c>
      <c r="N28" s="88"/>
      <c r="O28" s="87"/>
      <c r="P28" s="66"/>
      <c r="Q28" s="62"/>
      <c r="R28" s="62"/>
      <c r="S28" s="62"/>
      <c r="T28" s="62"/>
      <c r="U28" s="62"/>
      <c r="V28" s="62"/>
      <c r="W28" s="62"/>
      <c r="X28" s="62"/>
    </row>
    <row r="29" spans="2:24" ht="15.75" thickBot="1" x14ac:dyDescent="0.3">
      <c r="B29" s="86" t="s">
        <v>17</v>
      </c>
      <c r="C29" s="87"/>
      <c r="D29" s="86"/>
      <c r="E29" s="88"/>
      <c r="F29" s="88"/>
      <c r="G29" s="88"/>
      <c r="H29" s="88"/>
      <c r="I29" s="87"/>
      <c r="J29" s="92"/>
      <c r="K29" s="93"/>
      <c r="L29" s="94"/>
      <c r="M29" s="86"/>
      <c r="N29" s="88"/>
      <c r="O29" s="87"/>
      <c r="P29" s="66"/>
      <c r="Q29" s="62"/>
      <c r="R29" s="62"/>
      <c r="S29" s="62"/>
      <c r="T29" s="62"/>
      <c r="U29" s="62"/>
      <c r="V29" s="62"/>
      <c r="W29" s="62"/>
      <c r="X29" s="62"/>
    </row>
    <row r="30" spans="2:24" ht="15.75" thickBot="1" x14ac:dyDescent="0.3">
      <c r="B30" s="86" t="s">
        <v>18</v>
      </c>
      <c r="C30" s="87"/>
      <c r="D30" s="86" t="s">
        <v>19</v>
      </c>
      <c r="E30" s="88"/>
      <c r="F30" s="88"/>
      <c r="G30" s="88"/>
      <c r="H30" s="88"/>
      <c r="I30" s="87"/>
      <c r="J30" s="92"/>
      <c r="K30" s="93"/>
      <c r="L30" s="94"/>
      <c r="M30" s="86"/>
      <c r="N30" s="88"/>
      <c r="O30" s="87"/>
      <c r="P30" s="66"/>
      <c r="Q30" s="62"/>
      <c r="R30" s="62"/>
      <c r="S30" s="62"/>
      <c r="T30" s="62"/>
      <c r="U30" s="62"/>
      <c r="V30" s="62"/>
      <c r="W30" s="62"/>
      <c r="X30" s="62"/>
    </row>
    <row r="31" spans="2:24" x14ac:dyDescent="0.25">
      <c r="I31" s="99"/>
      <c r="J31" s="99"/>
      <c r="K31" s="99"/>
      <c r="L31" s="99"/>
      <c r="M31" s="99"/>
      <c r="N31" s="99"/>
      <c r="O31" s="62"/>
      <c r="P31" s="62"/>
      <c r="Q31" s="62"/>
      <c r="R31" s="62"/>
      <c r="S31" s="62"/>
      <c r="T31" s="62"/>
      <c r="U31" s="62"/>
      <c r="V31" s="62"/>
      <c r="W31" s="62"/>
      <c r="X31" s="21"/>
    </row>
    <row r="32" spans="2:24" ht="15.75" x14ac:dyDescent="0.25">
      <c r="D32" s="65" t="s">
        <v>103</v>
      </c>
      <c r="E32" s="65"/>
      <c r="F32" s="65"/>
      <c r="G32" s="65"/>
      <c r="H32" s="65"/>
      <c r="I32" s="65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2:24" x14ac:dyDescent="0.25">
      <c r="B33" s="100" t="s">
        <v>88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2:24" x14ac:dyDescent="0.25">
      <c r="B34" s="101" t="s">
        <v>87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62"/>
      <c r="W34" s="62"/>
      <c r="X34" s="62"/>
    </row>
    <row r="35" spans="2:24" ht="16.5" thickBot="1" x14ac:dyDescent="0.3">
      <c r="E35" s="65" t="s">
        <v>114</v>
      </c>
      <c r="F35" s="65"/>
      <c r="G35" s="65"/>
      <c r="H35" s="65"/>
      <c r="I35" s="102"/>
      <c r="J35" s="102"/>
      <c r="K35" s="102"/>
      <c r="L35" s="102"/>
      <c r="M35" s="102"/>
      <c r="N35" s="102"/>
      <c r="O35" s="102"/>
      <c r="P35" s="102"/>
      <c r="Q35" s="102"/>
      <c r="R35" s="62"/>
      <c r="S35" s="62"/>
      <c r="T35" s="62"/>
      <c r="U35" s="62"/>
      <c r="V35" s="62"/>
      <c r="W35" s="62"/>
      <c r="X35" s="21"/>
    </row>
    <row r="36" spans="2:24" ht="15.75" thickBot="1" x14ac:dyDescent="0.3">
      <c r="H36" s="47"/>
      <c r="I36" s="109" t="s">
        <v>20</v>
      </c>
      <c r="J36" s="110"/>
      <c r="K36" s="111"/>
      <c r="L36" s="112"/>
      <c r="M36" s="113"/>
      <c r="N36" s="114"/>
      <c r="O36" s="112"/>
      <c r="P36" s="113"/>
      <c r="Q36" s="114"/>
      <c r="R36" s="62"/>
      <c r="S36" s="62"/>
      <c r="T36" s="62"/>
      <c r="U36" s="62"/>
      <c r="V36" s="62"/>
      <c r="W36" s="62"/>
      <c r="X36" s="21"/>
    </row>
    <row r="37" spans="2:24" ht="15.75" thickBot="1" x14ac:dyDescent="0.3">
      <c r="H37" s="86" t="s">
        <v>21</v>
      </c>
      <c r="I37" s="88"/>
      <c r="J37" s="88"/>
      <c r="K37" s="88"/>
      <c r="L37" s="88"/>
      <c r="M37" s="88"/>
      <c r="N37" s="88"/>
      <c r="O37" s="88"/>
      <c r="P37" s="87"/>
      <c r="Q37" s="66"/>
      <c r="R37" s="62"/>
      <c r="S37" s="62"/>
      <c r="T37" s="62"/>
      <c r="U37" s="62"/>
      <c r="V37" s="62"/>
      <c r="W37" s="115"/>
      <c r="X37" s="115"/>
    </row>
    <row r="38" spans="2:24" ht="60" customHeight="1" thickBot="1" x14ac:dyDescent="0.3">
      <c r="B38" s="86" t="s">
        <v>22</v>
      </c>
      <c r="C38" s="87"/>
      <c r="D38" s="17" t="s">
        <v>23</v>
      </c>
      <c r="E38" s="30" t="s">
        <v>24</v>
      </c>
      <c r="F38" s="30" t="s">
        <v>115</v>
      </c>
      <c r="G38" s="30" t="s">
        <v>25</v>
      </c>
      <c r="H38" s="48" t="s">
        <v>26</v>
      </c>
      <c r="I38" s="103" t="s">
        <v>27</v>
      </c>
      <c r="J38" s="104"/>
      <c r="K38" s="105"/>
      <c r="L38" s="103" t="s">
        <v>28</v>
      </c>
      <c r="M38" s="104"/>
      <c r="N38" s="105"/>
      <c r="O38" s="106" t="s">
        <v>29</v>
      </c>
      <c r="P38" s="107"/>
      <c r="Q38" s="108"/>
      <c r="R38" s="62"/>
      <c r="S38" s="62"/>
      <c r="T38" s="62"/>
      <c r="U38" s="62"/>
      <c r="V38" s="62"/>
      <c r="W38" s="62"/>
      <c r="X38" s="21"/>
    </row>
    <row r="39" spans="2:24" ht="15.75" thickBot="1" x14ac:dyDescent="0.3">
      <c r="B39" s="89" t="s">
        <v>30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116"/>
      <c r="S39" s="117"/>
      <c r="T39" s="62"/>
      <c r="U39" s="62"/>
      <c r="V39" s="62"/>
      <c r="W39" s="62"/>
      <c r="X39" s="62"/>
    </row>
    <row r="40" spans="2:24" ht="15.75" thickBot="1" x14ac:dyDescent="0.3">
      <c r="B40" s="92" t="s">
        <v>31</v>
      </c>
      <c r="C40" s="94"/>
      <c r="D40" s="1"/>
      <c r="E40" s="1"/>
      <c r="F40" s="1"/>
      <c r="G40" s="1"/>
      <c r="H40" s="1"/>
      <c r="I40" s="112"/>
      <c r="J40" s="113"/>
      <c r="K40" s="114"/>
      <c r="L40" s="112"/>
      <c r="M40" s="113"/>
      <c r="N40" s="114"/>
      <c r="O40" s="112"/>
      <c r="P40" s="113"/>
      <c r="Q40" s="114"/>
      <c r="R40" s="62"/>
      <c r="S40" s="62"/>
      <c r="T40" s="62"/>
      <c r="U40" s="62"/>
      <c r="V40" s="62"/>
      <c r="W40" s="62"/>
      <c r="X40" s="21"/>
    </row>
    <row r="41" spans="2:24" ht="38.25" customHeight="1" thickBot="1" x14ac:dyDescent="0.3">
      <c r="B41" s="118" t="s">
        <v>32</v>
      </c>
      <c r="C41" s="119"/>
      <c r="D41" s="2">
        <v>1010</v>
      </c>
      <c r="E41" s="1">
        <v>25478.880000000001</v>
      </c>
      <c r="F41" s="22">
        <v>25719.31</v>
      </c>
      <c r="G41" s="31">
        <f>H41+I41+L41+O41</f>
        <v>35260.080000000002</v>
      </c>
      <c r="H41" s="31">
        <f>H42+H43+H44</f>
        <v>9222.9</v>
      </c>
      <c r="I41" s="120">
        <f>I42+I43+I44</f>
        <v>9094.6</v>
      </c>
      <c r="J41" s="88"/>
      <c r="K41" s="87"/>
      <c r="L41" s="120">
        <f>L42+L43+L44</f>
        <v>8805.48</v>
      </c>
      <c r="M41" s="88"/>
      <c r="N41" s="87"/>
      <c r="O41" s="120">
        <f>O42+O43+O44</f>
        <v>8137.1</v>
      </c>
      <c r="P41" s="88"/>
      <c r="Q41" s="87"/>
      <c r="R41" s="62"/>
      <c r="S41" s="62"/>
      <c r="T41" s="62"/>
      <c r="U41" s="62"/>
      <c r="V41" s="62"/>
      <c r="W41" s="62"/>
      <c r="X41" s="21"/>
    </row>
    <row r="42" spans="2:24" ht="26.25" customHeight="1" thickBot="1" x14ac:dyDescent="0.3">
      <c r="B42" s="118" t="s">
        <v>33</v>
      </c>
      <c r="C42" s="119"/>
      <c r="D42" s="2">
        <v>1020</v>
      </c>
      <c r="E42" s="35">
        <v>17668.98</v>
      </c>
      <c r="F42" s="22">
        <v>17443.919999999998</v>
      </c>
      <c r="G42" s="22">
        <f>H42+I42+L42+O42</f>
        <v>25200</v>
      </c>
      <c r="H42" s="31">
        <v>6300</v>
      </c>
      <c r="I42" s="86">
        <v>6300</v>
      </c>
      <c r="J42" s="88"/>
      <c r="K42" s="87"/>
      <c r="L42" s="86">
        <v>6300</v>
      </c>
      <c r="M42" s="88"/>
      <c r="N42" s="87"/>
      <c r="O42" s="86">
        <v>6300</v>
      </c>
      <c r="P42" s="88"/>
      <c r="Q42" s="87"/>
      <c r="R42" s="62"/>
      <c r="S42" s="62"/>
      <c r="T42" s="62"/>
      <c r="U42" s="62"/>
      <c r="V42" s="62"/>
      <c r="W42" s="62"/>
      <c r="X42" s="21"/>
    </row>
    <row r="43" spans="2:24" ht="30.75" customHeight="1" thickBot="1" x14ac:dyDescent="0.3">
      <c r="B43" s="118" t="s">
        <v>34</v>
      </c>
      <c r="C43" s="119"/>
      <c r="D43" s="2">
        <v>1030</v>
      </c>
      <c r="E43" s="35">
        <v>7684.9</v>
      </c>
      <c r="F43" s="31">
        <v>7732.2</v>
      </c>
      <c r="G43" s="31">
        <f>H43+I43+L43+O43</f>
        <v>9710.08</v>
      </c>
      <c r="H43" s="31">
        <v>2835.4</v>
      </c>
      <c r="I43" s="120">
        <v>2707.1</v>
      </c>
      <c r="J43" s="122"/>
      <c r="K43" s="123"/>
      <c r="L43" s="120">
        <v>2417.98</v>
      </c>
      <c r="M43" s="122"/>
      <c r="N43" s="123"/>
      <c r="O43" s="120">
        <v>1749.6</v>
      </c>
      <c r="P43" s="127"/>
      <c r="Q43" s="128"/>
      <c r="R43" s="62"/>
      <c r="S43" s="62"/>
      <c r="T43" s="62"/>
      <c r="U43" s="62"/>
      <c r="V43" s="62"/>
      <c r="W43" s="62"/>
      <c r="X43" s="21"/>
    </row>
    <row r="44" spans="2:24" ht="24.75" customHeight="1" thickBot="1" x14ac:dyDescent="0.3">
      <c r="B44" s="118" t="s">
        <v>35</v>
      </c>
      <c r="C44" s="121"/>
      <c r="D44" s="2">
        <v>1040</v>
      </c>
      <c r="E44" s="1"/>
      <c r="F44" s="22">
        <v>543.19000000000005</v>
      </c>
      <c r="G44" s="31">
        <f>H44+I44+L44+O44</f>
        <v>350</v>
      </c>
      <c r="H44" s="31">
        <v>87.5</v>
      </c>
      <c r="I44" s="120">
        <v>87.5</v>
      </c>
      <c r="J44" s="122"/>
      <c r="K44" s="123"/>
      <c r="L44" s="120">
        <v>87.5</v>
      </c>
      <c r="M44" s="122"/>
      <c r="N44" s="123"/>
      <c r="O44" s="120">
        <v>87.5</v>
      </c>
      <c r="P44" s="122"/>
      <c r="Q44" s="123"/>
      <c r="R44" s="62"/>
      <c r="S44" s="62"/>
      <c r="T44" s="62"/>
      <c r="U44" s="62"/>
      <c r="V44" s="62"/>
      <c r="W44" s="62"/>
      <c r="X44" s="21"/>
    </row>
    <row r="45" spans="2:24" ht="15.75" thickBot="1" x14ac:dyDescent="0.3">
      <c r="B45" s="112" t="s">
        <v>36</v>
      </c>
      <c r="C45" s="129"/>
      <c r="D45" s="2">
        <v>1041</v>
      </c>
      <c r="E45" s="1"/>
      <c r="F45" s="2">
        <v>346.75</v>
      </c>
      <c r="G45" s="32">
        <f>H45+I45+L45+O45</f>
        <v>350</v>
      </c>
      <c r="H45" s="32">
        <v>87.5</v>
      </c>
      <c r="I45" s="130">
        <v>87.5</v>
      </c>
      <c r="J45" s="131"/>
      <c r="K45" s="132"/>
      <c r="L45" s="130">
        <v>87.5</v>
      </c>
      <c r="M45" s="131"/>
      <c r="N45" s="132"/>
      <c r="O45" s="130">
        <v>87.5</v>
      </c>
      <c r="P45" s="131"/>
      <c r="Q45" s="132"/>
      <c r="R45" s="62"/>
      <c r="S45" s="62"/>
      <c r="T45" s="62"/>
      <c r="U45" s="62"/>
      <c r="V45" s="62"/>
      <c r="W45" s="62"/>
      <c r="X45" s="21"/>
    </row>
    <row r="46" spans="2:24" ht="15.75" thickBot="1" x14ac:dyDescent="0.3">
      <c r="B46" s="112" t="s">
        <v>37</v>
      </c>
      <c r="C46" s="129"/>
      <c r="D46" s="2">
        <v>1042</v>
      </c>
      <c r="E46" s="1">
        <v>0</v>
      </c>
      <c r="F46" s="2">
        <v>196.44</v>
      </c>
      <c r="G46" s="32">
        <v>40</v>
      </c>
      <c r="H46" s="32">
        <v>10</v>
      </c>
      <c r="I46" s="130">
        <v>10</v>
      </c>
      <c r="J46" s="131"/>
      <c r="K46" s="132"/>
      <c r="L46" s="130">
        <v>10</v>
      </c>
      <c r="M46" s="131"/>
      <c r="N46" s="132"/>
      <c r="O46" s="130">
        <v>10</v>
      </c>
      <c r="P46" s="131"/>
      <c r="Q46" s="132"/>
      <c r="R46" s="62"/>
      <c r="S46" s="62"/>
      <c r="T46" s="62"/>
      <c r="U46" s="62"/>
      <c r="V46" s="62"/>
      <c r="W46" s="62"/>
      <c r="X46" s="21"/>
    </row>
    <row r="47" spans="2:24" ht="15.75" thickBot="1" x14ac:dyDescent="0.3">
      <c r="B47" s="118" t="s">
        <v>38</v>
      </c>
      <c r="C47" s="135"/>
      <c r="D47" s="3"/>
      <c r="E47" s="3"/>
      <c r="F47" s="3"/>
      <c r="G47" s="3"/>
      <c r="H47" s="3"/>
      <c r="I47" s="136"/>
      <c r="J47" s="136"/>
      <c r="K47" s="136"/>
      <c r="L47" s="136"/>
      <c r="M47" s="136"/>
      <c r="N47" s="136"/>
      <c r="O47" s="136"/>
      <c r="P47" s="136"/>
      <c r="Q47" s="137"/>
      <c r="R47" s="62"/>
      <c r="S47" s="62"/>
      <c r="T47" s="62"/>
      <c r="U47" s="62"/>
      <c r="V47" s="62"/>
      <c r="W47" s="62"/>
      <c r="X47" s="21"/>
    </row>
    <row r="48" spans="2:24" ht="36" customHeight="1" thickBot="1" x14ac:dyDescent="0.3">
      <c r="B48" s="133" t="s">
        <v>39</v>
      </c>
      <c r="C48" s="134"/>
      <c r="D48" s="2">
        <v>1050</v>
      </c>
      <c r="E48" s="1">
        <v>25028.18</v>
      </c>
      <c r="F48" s="22">
        <v>25644.31</v>
      </c>
      <c r="G48" s="31">
        <f>H48+I48+L48+O48</f>
        <v>35260.071400000001</v>
      </c>
      <c r="H48" s="31">
        <f>H50+H56+H58+H66+H69+H61+H60+H57+H59</f>
        <v>9326.4572000000007</v>
      </c>
      <c r="I48" s="120">
        <f>I50+I56+I58+I66+I69+I60+I61+I74+I59+I68+I57</f>
        <v>9128.0861999999997</v>
      </c>
      <c r="J48" s="122"/>
      <c r="K48" s="123"/>
      <c r="L48" s="120">
        <f>L50+L56+L58+L61+L66+L69+L60+L57</f>
        <v>8688.26</v>
      </c>
      <c r="M48" s="122"/>
      <c r="N48" s="123"/>
      <c r="O48" s="120">
        <f>O50+O56+O58+O61+O66+O69+O60+O57</f>
        <v>8117.268</v>
      </c>
      <c r="P48" s="122"/>
      <c r="Q48" s="123"/>
      <c r="R48" s="62"/>
      <c r="S48" s="62"/>
      <c r="T48" s="62"/>
      <c r="U48" s="62"/>
      <c r="V48" s="62"/>
      <c r="W48" s="62"/>
      <c r="X48" s="21"/>
    </row>
    <row r="49" spans="2:24" ht="15.75" thickBot="1" x14ac:dyDescent="0.3">
      <c r="B49" s="112" t="s">
        <v>40</v>
      </c>
      <c r="C49" s="129"/>
      <c r="D49" s="2"/>
      <c r="E49" s="1"/>
      <c r="F49" s="22"/>
      <c r="G49" s="31"/>
      <c r="H49" s="22"/>
      <c r="I49" s="86"/>
      <c r="J49" s="88"/>
      <c r="K49" s="87"/>
      <c r="L49" s="86"/>
      <c r="M49" s="88"/>
      <c r="N49" s="87"/>
      <c r="O49" s="86"/>
      <c r="P49" s="88"/>
      <c r="Q49" s="87"/>
      <c r="R49" s="62"/>
      <c r="S49" s="62"/>
      <c r="T49" s="62"/>
      <c r="U49" s="62"/>
      <c r="V49" s="62"/>
      <c r="W49" s="62"/>
      <c r="X49" s="21"/>
    </row>
    <row r="50" spans="2:24" ht="15.75" thickBot="1" x14ac:dyDescent="0.3">
      <c r="B50" s="92" t="s">
        <v>41</v>
      </c>
      <c r="C50" s="138"/>
      <c r="D50" s="2">
        <v>1051</v>
      </c>
      <c r="E50" s="1">
        <v>2160.0700000000002</v>
      </c>
      <c r="F50" s="22">
        <v>2178.2600000000002</v>
      </c>
      <c r="G50" s="31">
        <f>H50+I50+L50+O50</f>
        <v>2421.529</v>
      </c>
      <c r="H50" s="31">
        <f>H51+H54+H55+H52+H53</f>
        <v>1258.5</v>
      </c>
      <c r="I50" s="120">
        <f>I51+I54+I55+I52+I53</f>
        <v>603.029</v>
      </c>
      <c r="J50" s="122"/>
      <c r="K50" s="123"/>
      <c r="L50" s="120">
        <f>L51+L52+L53+L54</f>
        <v>260</v>
      </c>
      <c r="M50" s="88"/>
      <c r="N50" s="87"/>
      <c r="O50" s="86">
        <f>O51+O52+O53+O54</f>
        <v>300</v>
      </c>
      <c r="P50" s="88"/>
      <c r="Q50" s="87"/>
      <c r="R50" s="62"/>
      <c r="S50" s="62"/>
      <c r="T50" s="62"/>
      <c r="U50" s="62"/>
      <c r="V50" s="62"/>
      <c r="W50" s="62"/>
      <c r="X50" s="21"/>
    </row>
    <row r="51" spans="2:24" ht="32.25" customHeight="1" thickBot="1" x14ac:dyDescent="0.3">
      <c r="B51" s="118" t="s">
        <v>91</v>
      </c>
      <c r="C51" s="121"/>
      <c r="D51" s="2" t="s">
        <v>42</v>
      </c>
      <c r="E51" s="29">
        <v>635.5</v>
      </c>
      <c r="F51" s="22">
        <v>785</v>
      </c>
      <c r="G51" s="22">
        <f>H51+I51+L51+O51</f>
        <v>1025</v>
      </c>
      <c r="H51" s="22">
        <f>H52+60+150</f>
        <v>330</v>
      </c>
      <c r="I51" s="86">
        <f>I52+60+150</f>
        <v>285</v>
      </c>
      <c r="J51" s="88"/>
      <c r="K51" s="87"/>
      <c r="L51" s="86">
        <f>L52+60+150</f>
        <v>210</v>
      </c>
      <c r="M51" s="88"/>
      <c r="N51" s="87"/>
      <c r="O51" s="86">
        <f>O52+200</f>
        <v>200</v>
      </c>
      <c r="P51" s="88"/>
      <c r="Q51" s="87"/>
      <c r="R51" s="62"/>
      <c r="S51" s="62"/>
      <c r="T51" s="62"/>
      <c r="U51" s="62"/>
      <c r="V51" s="62"/>
      <c r="W51" s="62"/>
      <c r="X51" s="21"/>
    </row>
    <row r="52" spans="2:24" s="7" customFormat="1" ht="32.25" customHeight="1" thickBot="1" x14ac:dyDescent="0.3">
      <c r="B52" s="139" t="s">
        <v>94</v>
      </c>
      <c r="C52" s="140"/>
      <c r="D52" s="11" t="s">
        <v>92</v>
      </c>
      <c r="E52" s="36"/>
      <c r="F52" s="11">
        <v>520.35</v>
      </c>
      <c r="G52" s="11">
        <f>H52+I52</f>
        <v>195</v>
      </c>
      <c r="H52" s="11">
        <v>120</v>
      </c>
      <c r="I52" s="144">
        <v>75</v>
      </c>
      <c r="J52" s="145"/>
      <c r="K52" s="146"/>
      <c r="L52" s="144">
        <v>0</v>
      </c>
      <c r="M52" s="145"/>
      <c r="N52" s="146"/>
      <c r="O52" s="144">
        <v>0</v>
      </c>
      <c r="P52" s="145"/>
      <c r="Q52" s="146"/>
      <c r="X52" s="8"/>
    </row>
    <row r="53" spans="2:24" ht="32.25" customHeight="1" thickBot="1" x14ac:dyDescent="0.3">
      <c r="B53" s="118" t="s">
        <v>97</v>
      </c>
      <c r="C53" s="121"/>
      <c r="D53" s="2" t="s">
        <v>43</v>
      </c>
      <c r="E53" s="1"/>
      <c r="F53" s="22">
        <v>250</v>
      </c>
      <c r="G53" s="22">
        <f>H53+I53+L53+O53</f>
        <v>200</v>
      </c>
      <c r="H53" s="2">
        <v>50</v>
      </c>
      <c r="I53" s="147">
        <v>0</v>
      </c>
      <c r="J53" s="148"/>
      <c r="K53" s="149"/>
      <c r="L53" s="147">
        <v>50</v>
      </c>
      <c r="M53" s="148"/>
      <c r="N53" s="149"/>
      <c r="O53" s="147">
        <v>100</v>
      </c>
      <c r="P53" s="148"/>
      <c r="Q53" s="149"/>
      <c r="X53" s="21"/>
    </row>
    <row r="54" spans="2:24" s="23" customFormat="1" ht="36" customHeight="1" thickBot="1" x14ac:dyDescent="0.3">
      <c r="B54" s="139" t="s">
        <v>90</v>
      </c>
      <c r="C54" s="140"/>
      <c r="D54" s="12" t="s">
        <v>96</v>
      </c>
      <c r="E54" s="37">
        <v>1173.5999999999999</v>
      </c>
      <c r="F54" s="11">
        <v>622.91</v>
      </c>
      <c r="G54" s="51">
        <f>H54+I54+L54+O54</f>
        <v>1001.529</v>
      </c>
      <c r="H54" s="11">
        <v>758.5</v>
      </c>
      <c r="I54" s="150">
        <v>243.029</v>
      </c>
      <c r="J54" s="151"/>
      <c r="K54" s="152"/>
      <c r="L54" s="144">
        <v>0</v>
      </c>
      <c r="M54" s="145"/>
      <c r="N54" s="146"/>
      <c r="O54" s="144">
        <v>0</v>
      </c>
      <c r="P54" s="145"/>
      <c r="Q54" s="146"/>
      <c r="R54" s="153"/>
      <c r="S54" s="153"/>
      <c r="T54" s="153"/>
      <c r="U54" s="153"/>
      <c r="V54" s="153"/>
      <c r="W54" s="153"/>
      <c r="X54" s="9"/>
    </row>
    <row r="55" spans="2:24" ht="15.75" thickBot="1" x14ac:dyDescent="0.3">
      <c r="B55" s="118" t="s">
        <v>44</v>
      </c>
      <c r="C55" s="121"/>
      <c r="D55" s="2" t="s">
        <v>45</v>
      </c>
      <c r="E55" s="1">
        <v>50</v>
      </c>
      <c r="F55" s="22">
        <v>0</v>
      </c>
      <c r="G55" s="31">
        <v>0</v>
      </c>
      <c r="H55" s="31">
        <v>0</v>
      </c>
      <c r="I55" s="120">
        <v>0</v>
      </c>
      <c r="J55" s="122"/>
      <c r="K55" s="123"/>
      <c r="L55" s="120">
        <v>0</v>
      </c>
      <c r="M55" s="122"/>
      <c r="N55" s="123"/>
      <c r="O55" s="120">
        <v>0</v>
      </c>
      <c r="P55" s="122"/>
      <c r="Q55" s="123"/>
      <c r="R55" s="62"/>
      <c r="S55" s="62"/>
      <c r="T55" s="62"/>
      <c r="U55" s="62"/>
      <c r="V55" s="62"/>
      <c r="W55" s="62"/>
      <c r="X55" s="21"/>
    </row>
    <row r="56" spans="2:24" ht="24" customHeight="1" thickBot="1" x14ac:dyDescent="0.3">
      <c r="B56" s="118" t="s">
        <v>101</v>
      </c>
      <c r="C56" s="121"/>
      <c r="D56" s="2">
        <v>1052</v>
      </c>
      <c r="E56" s="1">
        <v>13958.81</v>
      </c>
      <c r="F56" s="22">
        <v>14471.89</v>
      </c>
      <c r="G56" s="31">
        <f>H56+I56+L56+O56</f>
        <v>18450</v>
      </c>
      <c r="H56" s="31">
        <f>4050+500</f>
        <v>4550</v>
      </c>
      <c r="I56" s="86">
        <v>4550</v>
      </c>
      <c r="J56" s="88"/>
      <c r="K56" s="87"/>
      <c r="L56" s="86">
        <v>4750</v>
      </c>
      <c r="M56" s="88"/>
      <c r="N56" s="87"/>
      <c r="O56" s="86">
        <v>4600</v>
      </c>
      <c r="P56" s="88"/>
      <c r="Q56" s="87"/>
      <c r="R56" s="62"/>
      <c r="S56" s="62"/>
      <c r="T56" s="62"/>
      <c r="U56" s="62"/>
      <c r="V56" s="62"/>
      <c r="W56" s="62"/>
      <c r="X56" s="21"/>
    </row>
    <row r="57" spans="2:24" s="7" customFormat="1" ht="24" customHeight="1" thickBot="1" x14ac:dyDescent="0.3">
      <c r="B57" s="139" t="s">
        <v>95</v>
      </c>
      <c r="C57" s="140"/>
      <c r="D57" s="11"/>
      <c r="E57" s="36"/>
      <c r="F57" s="11">
        <v>1801.06</v>
      </c>
      <c r="G57" s="51">
        <f>H57+I57+L57+O57</f>
        <v>4362.34</v>
      </c>
      <c r="H57" s="11">
        <v>757.26</v>
      </c>
      <c r="I57" s="144">
        <v>1417.26</v>
      </c>
      <c r="J57" s="145"/>
      <c r="K57" s="146"/>
      <c r="L57" s="144">
        <v>1430.56</v>
      </c>
      <c r="M57" s="145"/>
      <c r="N57" s="146"/>
      <c r="O57" s="144">
        <v>757.26</v>
      </c>
      <c r="P57" s="145"/>
      <c r="Q57" s="146"/>
      <c r="X57" s="8"/>
    </row>
    <row r="58" spans="2:24" ht="33.75" customHeight="1" thickBot="1" x14ac:dyDescent="0.3">
      <c r="B58" s="118" t="s">
        <v>102</v>
      </c>
      <c r="C58" s="121"/>
      <c r="D58" s="2">
        <v>1053</v>
      </c>
      <c r="E58" s="1">
        <v>3011.6</v>
      </c>
      <c r="F58" s="22">
        <v>2944.89</v>
      </c>
      <c r="G58" s="31">
        <f>H58+I58+L58+O58</f>
        <v>4059</v>
      </c>
      <c r="H58" s="31">
        <f>H56*22%</f>
        <v>1001</v>
      </c>
      <c r="I58" s="120">
        <f t="shared" ref="I58:L58" si="0">I56*22%</f>
        <v>1001</v>
      </c>
      <c r="J58" s="122"/>
      <c r="K58" s="123"/>
      <c r="L58" s="120">
        <f t="shared" si="0"/>
        <v>1045</v>
      </c>
      <c r="M58" s="122"/>
      <c r="N58" s="123"/>
      <c r="O58" s="120">
        <f t="shared" ref="O58:O59" si="1">O56*22%</f>
        <v>1012</v>
      </c>
      <c r="P58" s="122"/>
      <c r="Q58" s="123"/>
      <c r="R58" s="62"/>
      <c r="S58" s="62"/>
      <c r="T58" s="62"/>
      <c r="U58" s="62"/>
      <c r="V58" s="62"/>
      <c r="W58" s="62"/>
      <c r="X58" s="21"/>
    </row>
    <row r="59" spans="2:24" s="7" customFormat="1" ht="33.75" customHeight="1" thickBot="1" x14ac:dyDescent="0.3">
      <c r="B59" s="139" t="s">
        <v>98</v>
      </c>
      <c r="C59" s="140"/>
      <c r="D59" s="11" t="s">
        <v>99</v>
      </c>
      <c r="E59" s="36"/>
      <c r="F59" s="11">
        <v>370.7</v>
      </c>
      <c r="G59" s="51">
        <f>H59+I59+L59+O59</f>
        <v>959.71479999999997</v>
      </c>
      <c r="H59" s="51">
        <f>H57*22%</f>
        <v>166.59719999999999</v>
      </c>
      <c r="I59" s="150">
        <f>I57*22%</f>
        <v>311.79719999999998</v>
      </c>
      <c r="J59" s="151"/>
      <c r="K59" s="152"/>
      <c r="L59" s="150">
        <f t="shared" ref="L59" si="2">L57*22%</f>
        <v>314.72319999999996</v>
      </c>
      <c r="M59" s="151"/>
      <c r="N59" s="152"/>
      <c r="O59" s="150">
        <f t="shared" si="1"/>
        <v>166.59719999999999</v>
      </c>
      <c r="P59" s="151"/>
      <c r="Q59" s="152"/>
      <c r="X59" s="8"/>
    </row>
    <row r="60" spans="2:24" ht="20.25" customHeight="1" thickBot="1" x14ac:dyDescent="0.3">
      <c r="B60" s="118" t="s">
        <v>46</v>
      </c>
      <c r="C60" s="121"/>
      <c r="D60" s="2">
        <v>1054</v>
      </c>
      <c r="E60" s="1">
        <v>598.78</v>
      </c>
      <c r="F60" s="22">
        <v>601.29</v>
      </c>
      <c r="G60" s="32">
        <f>H60+I60+L60+O60</f>
        <v>1200</v>
      </c>
      <c r="H60" s="32">
        <v>300</v>
      </c>
      <c r="I60" s="130">
        <v>300</v>
      </c>
      <c r="J60" s="131"/>
      <c r="K60" s="132"/>
      <c r="L60" s="130">
        <v>300</v>
      </c>
      <c r="M60" s="131"/>
      <c r="N60" s="132"/>
      <c r="O60" s="130">
        <v>300</v>
      </c>
      <c r="P60" s="131"/>
      <c r="Q60" s="132"/>
      <c r="R60" s="62"/>
      <c r="S60" s="62"/>
      <c r="T60" s="62"/>
      <c r="U60" s="62"/>
      <c r="V60" s="62"/>
      <c r="W60" s="62"/>
      <c r="X60" s="21"/>
    </row>
    <row r="61" spans="2:24" ht="24" customHeight="1" thickBot="1" x14ac:dyDescent="0.3">
      <c r="B61" s="118" t="s">
        <v>47</v>
      </c>
      <c r="C61" s="121"/>
      <c r="D61" s="2">
        <v>1055</v>
      </c>
      <c r="E61" s="1">
        <f>E62+E63+E64+E65</f>
        <v>826.31999999999994</v>
      </c>
      <c r="F61" s="22">
        <v>1036.9449999999999</v>
      </c>
      <c r="G61" s="22">
        <f>G62+G63+G64+G65</f>
        <v>1199.25</v>
      </c>
      <c r="H61" s="22">
        <f>H62+H63+H64+H65</f>
        <v>501.1</v>
      </c>
      <c r="I61" s="86">
        <f>I62+I63+I64+I65</f>
        <v>159</v>
      </c>
      <c r="J61" s="88"/>
      <c r="K61" s="87"/>
      <c r="L61" s="86">
        <f t="shared" ref="L61:O61" si="3">L62+L63+L64+L65</f>
        <v>146.69999999999999</v>
      </c>
      <c r="M61" s="88"/>
      <c r="N61" s="87"/>
      <c r="O61" s="86">
        <f t="shared" si="3"/>
        <v>392.45000000000005</v>
      </c>
      <c r="P61" s="88"/>
      <c r="Q61" s="87"/>
      <c r="R61" s="62"/>
      <c r="S61" s="62"/>
      <c r="T61" s="62"/>
      <c r="U61" s="62"/>
      <c r="V61" s="62"/>
      <c r="W61" s="62"/>
      <c r="X61" s="21"/>
    </row>
    <row r="62" spans="2:24" ht="36" customHeight="1" thickBot="1" x14ac:dyDescent="0.3">
      <c r="B62" s="118" t="s">
        <v>48</v>
      </c>
      <c r="C62" s="121"/>
      <c r="D62" s="2" t="s">
        <v>49</v>
      </c>
      <c r="E62" s="1">
        <v>22</v>
      </c>
      <c r="F62" s="2">
        <v>33.159999999999997</v>
      </c>
      <c r="G62" s="2">
        <f t="shared" ref="G62:G69" si="4">H62+I62+L62+O62</f>
        <v>64.3</v>
      </c>
      <c r="H62" s="2">
        <v>16.5</v>
      </c>
      <c r="I62" s="147">
        <v>16.5</v>
      </c>
      <c r="J62" s="148"/>
      <c r="K62" s="149"/>
      <c r="L62" s="147">
        <v>16.5</v>
      </c>
      <c r="M62" s="148"/>
      <c r="N62" s="149"/>
      <c r="O62" s="147">
        <v>14.8</v>
      </c>
      <c r="P62" s="148"/>
      <c r="Q62" s="149"/>
      <c r="R62" s="154"/>
      <c r="S62" s="154"/>
      <c r="T62" s="154"/>
      <c r="U62" s="62"/>
      <c r="V62" s="62"/>
      <c r="W62" s="62"/>
      <c r="X62" s="21"/>
    </row>
    <row r="63" spans="2:24" ht="24" customHeight="1" thickBot="1" x14ac:dyDescent="0.3">
      <c r="B63" s="118" t="s">
        <v>50</v>
      </c>
      <c r="C63" s="121"/>
      <c r="D63" s="2" t="s">
        <v>51</v>
      </c>
      <c r="E63" s="1">
        <v>291.48</v>
      </c>
      <c r="F63" s="2">
        <v>544.57500000000005</v>
      </c>
      <c r="G63" s="2">
        <f t="shared" si="4"/>
        <v>592.20000000000005</v>
      </c>
      <c r="H63" s="2">
        <v>210</v>
      </c>
      <c r="I63" s="147">
        <v>135</v>
      </c>
      <c r="J63" s="148"/>
      <c r="K63" s="149"/>
      <c r="L63" s="147">
        <v>122.2</v>
      </c>
      <c r="M63" s="148"/>
      <c r="N63" s="149"/>
      <c r="O63" s="147">
        <v>125</v>
      </c>
      <c r="P63" s="148"/>
      <c r="Q63" s="149"/>
      <c r="R63" s="154"/>
      <c r="S63" s="154"/>
      <c r="T63" s="154"/>
      <c r="U63" s="62"/>
      <c r="V63" s="62"/>
      <c r="W63" s="62"/>
      <c r="X63" s="21"/>
    </row>
    <row r="64" spans="2:24" ht="24" customHeight="1" thickBot="1" x14ac:dyDescent="0.3">
      <c r="B64" s="118" t="s">
        <v>52</v>
      </c>
      <c r="C64" s="121"/>
      <c r="D64" s="2" t="s">
        <v>53</v>
      </c>
      <c r="E64" s="1">
        <v>501.34</v>
      </c>
      <c r="F64" s="2">
        <v>426.71</v>
      </c>
      <c r="G64" s="2">
        <f t="shared" si="4"/>
        <v>503.65</v>
      </c>
      <c r="H64" s="2">
        <v>260</v>
      </c>
      <c r="I64" s="147">
        <v>0</v>
      </c>
      <c r="J64" s="148"/>
      <c r="K64" s="149"/>
      <c r="L64" s="147">
        <v>0</v>
      </c>
      <c r="M64" s="148"/>
      <c r="N64" s="149"/>
      <c r="O64" s="147">
        <v>243.65</v>
      </c>
      <c r="P64" s="148"/>
      <c r="Q64" s="149"/>
      <c r="R64" s="154"/>
      <c r="S64" s="154"/>
      <c r="T64" s="154"/>
      <c r="U64" s="62"/>
      <c r="V64" s="62"/>
      <c r="W64" s="62"/>
      <c r="X64" s="21"/>
    </row>
    <row r="65" spans="2:24" ht="36" customHeight="1" thickBot="1" x14ac:dyDescent="0.3">
      <c r="B65" s="118" t="s">
        <v>54</v>
      </c>
      <c r="C65" s="121"/>
      <c r="D65" s="2" t="s">
        <v>55</v>
      </c>
      <c r="E65" s="1">
        <v>11.5</v>
      </c>
      <c r="F65" s="2">
        <v>32.5</v>
      </c>
      <c r="G65" s="2">
        <f t="shared" si="4"/>
        <v>39.1</v>
      </c>
      <c r="H65" s="2">
        <v>14.6</v>
      </c>
      <c r="I65" s="147">
        <v>7.5</v>
      </c>
      <c r="J65" s="148"/>
      <c r="K65" s="149"/>
      <c r="L65" s="147">
        <v>8</v>
      </c>
      <c r="M65" s="148"/>
      <c r="N65" s="149"/>
      <c r="O65" s="147">
        <v>9</v>
      </c>
      <c r="P65" s="148"/>
      <c r="Q65" s="149"/>
      <c r="R65" s="154"/>
      <c r="S65" s="154"/>
      <c r="T65" s="154"/>
      <c r="U65" s="62"/>
      <c r="V65" s="62"/>
      <c r="W65" s="62"/>
      <c r="X65" s="21"/>
    </row>
    <row r="66" spans="2:24" ht="24" customHeight="1" thickBot="1" x14ac:dyDescent="0.3">
      <c r="B66" s="118" t="s">
        <v>93</v>
      </c>
      <c r="C66" s="121"/>
      <c r="D66" s="2">
        <v>1056</v>
      </c>
      <c r="E66" s="1">
        <v>1033.44</v>
      </c>
      <c r="F66" s="22">
        <v>1239.28</v>
      </c>
      <c r="G66" s="22">
        <f t="shared" si="4"/>
        <v>1720.19</v>
      </c>
      <c r="H66" s="22">
        <f>H67+60+200</f>
        <v>432</v>
      </c>
      <c r="I66" s="86">
        <f>I67+35+250</f>
        <v>426</v>
      </c>
      <c r="J66" s="88"/>
      <c r="K66" s="87"/>
      <c r="L66" s="86">
        <f>L67+30+200</f>
        <v>396</v>
      </c>
      <c r="M66" s="88"/>
      <c r="N66" s="87"/>
      <c r="O66" s="86">
        <f>O67+30+250+42.29</f>
        <v>466.19</v>
      </c>
      <c r="P66" s="88"/>
      <c r="Q66" s="87"/>
      <c r="R66" s="154"/>
      <c r="S66" s="154"/>
      <c r="T66" s="154"/>
      <c r="U66" s="154"/>
      <c r="V66" s="154"/>
      <c r="W66" s="154"/>
      <c r="X66" s="21"/>
    </row>
    <row r="67" spans="2:24" s="7" customFormat="1" ht="24" customHeight="1" thickBot="1" x14ac:dyDescent="0.3">
      <c r="B67" s="139" t="s">
        <v>100</v>
      </c>
      <c r="C67" s="140"/>
      <c r="D67" s="13">
        <v>1056.0999999999999</v>
      </c>
      <c r="E67" s="36"/>
      <c r="F67" s="11">
        <v>612.1</v>
      </c>
      <c r="G67" s="11">
        <f t="shared" si="4"/>
        <v>622.9</v>
      </c>
      <c r="H67" s="11">
        <v>172</v>
      </c>
      <c r="I67" s="144">
        <v>141</v>
      </c>
      <c r="J67" s="145"/>
      <c r="K67" s="146"/>
      <c r="L67" s="144">
        <v>166</v>
      </c>
      <c r="M67" s="145"/>
      <c r="N67" s="146"/>
      <c r="O67" s="144">
        <v>143.9</v>
      </c>
      <c r="P67" s="145"/>
      <c r="Q67" s="146"/>
      <c r="R67" s="10"/>
      <c r="S67" s="10"/>
      <c r="T67" s="10"/>
      <c r="U67" s="10"/>
      <c r="V67" s="10"/>
      <c r="W67" s="10"/>
      <c r="X67" s="8"/>
    </row>
    <row r="68" spans="2:24" s="7" customFormat="1" ht="24" customHeight="1" thickBot="1" x14ac:dyDescent="0.3">
      <c r="B68" s="158" t="s">
        <v>112</v>
      </c>
      <c r="C68" s="158"/>
      <c r="D68" s="13" t="s">
        <v>113</v>
      </c>
      <c r="E68" s="38">
        <v>0</v>
      </c>
      <c r="F68" s="11">
        <v>0</v>
      </c>
      <c r="G68" s="11">
        <v>0</v>
      </c>
      <c r="H68" s="11">
        <v>0</v>
      </c>
      <c r="I68" s="144">
        <v>0</v>
      </c>
      <c r="J68" s="145"/>
      <c r="K68" s="146"/>
      <c r="L68" s="144">
        <v>0</v>
      </c>
      <c r="M68" s="145"/>
      <c r="N68" s="50">
        <v>0</v>
      </c>
      <c r="O68" s="144"/>
      <c r="P68" s="145"/>
      <c r="Q68" s="49"/>
      <c r="R68" s="10"/>
      <c r="S68" s="10"/>
      <c r="T68" s="10"/>
      <c r="U68" s="10"/>
      <c r="V68" s="10"/>
      <c r="W68" s="10"/>
      <c r="X68" s="8"/>
    </row>
    <row r="69" spans="2:24" ht="40.5" customHeight="1" thickBot="1" x14ac:dyDescent="0.3">
      <c r="B69" s="118" t="s">
        <v>56</v>
      </c>
      <c r="C69" s="135"/>
      <c r="D69" s="4">
        <v>1057</v>
      </c>
      <c r="E69" s="39">
        <v>630</v>
      </c>
      <c r="F69" s="22">
        <v>1235.328</v>
      </c>
      <c r="G69" s="22">
        <f t="shared" si="4"/>
        <v>1369.3679999999999</v>
      </c>
      <c r="H69" s="22">
        <v>360</v>
      </c>
      <c r="I69" s="86">
        <v>360</v>
      </c>
      <c r="J69" s="88"/>
      <c r="K69" s="87"/>
      <c r="L69" s="86">
        <v>360</v>
      </c>
      <c r="M69" s="88"/>
      <c r="N69" s="87"/>
      <c r="O69" s="86">
        <v>289.36799999999999</v>
      </c>
      <c r="P69" s="88"/>
      <c r="Q69" s="87"/>
      <c r="R69" s="62"/>
      <c r="S69" s="62"/>
      <c r="T69" s="62"/>
      <c r="U69" s="62"/>
      <c r="V69" s="62"/>
      <c r="W69" s="62"/>
      <c r="X69" s="21"/>
    </row>
    <row r="70" spans="2:24" ht="15.75" thickBot="1" x14ac:dyDescent="0.3">
      <c r="B70" s="161" t="s">
        <v>57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3"/>
      <c r="S70" s="117"/>
      <c r="T70" s="62"/>
      <c r="U70" s="62"/>
      <c r="V70" s="62"/>
      <c r="W70" s="62"/>
      <c r="X70" s="62"/>
    </row>
    <row r="71" spans="2:24" ht="30.75" customHeight="1" thickBot="1" x14ac:dyDescent="0.3">
      <c r="B71" s="159" t="s">
        <v>58</v>
      </c>
      <c r="C71" s="160"/>
      <c r="D71" s="2">
        <v>2010</v>
      </c>
      <c r="E71" s="1">
        <v>3483.1</v>
      </c>
      <c r="F71" s="22">
        <v>3315.59</v>
      </c>
      <c r="G71" s="31">
        <f>H71+I71+L71+O71</f>
        <v>5018.7147999999997</v>
      </c>
      <c r="H71" s="31">
        <f>H58+H59</f>
        <v>1167.5971999999999</v>
      </c>
      <c r="I71" s="120">
        <f>I58+I59</f>
        <v>1312.7972</v>
      </c>
      <c r="J71" s="122"/>
      <c r="K71" s="123"/>
      <c r="L71" s="120">
        <f>L58+L59</f>
        <v>1359.7231999999999</v>
      </c>
      <c r="M71" s="122"/>
      <c r="N71" s="123"/>
      <c r="O71" s="120">
        <f>O58+O59</f>
        <v>1178.5971999999999</v>
      </c>
      <c r="P71" s="122"/>
      <c r="Q71" s="123"/>
      <c r="R71" s="62"/>
      <c r="S71" s="62"/>
      <c r="T71" s="62"/>
      <c r="U71" s="62"/>
      <c r="V71" s="62"/>
      <c r="W71" s="62"/>
      <c r="X71" s="21"/>
    </row>
    <row r="72" spans="2:24" ht="28.5" customHeight="1" thickBot="1" x14ac:dyDescent="0.3">
      <c r="B72" s="159" t="s">
        <v>59</v>
      </c>
      <c r="C72" s="160"/>
      <c r="D72" s="2">
        <v>2020</v>
      </c>
      <c r="E72" s="1">
        <v>3028.19</v>
      </c>
      <c r="F72" s="22">
        <v>3485.79</v>
      </c>
      <c r="G72" s="31">
        <f>H72+I72+L72+O72</f>
        <v>4743.6396000000004</v>
      </c>
      <c r="H72" s="31">
        <f>(H56+H57)*23%</f>
        <v>1220.6698000000001</v>
      </c>
      <c r="I72" s="120">
        <f>(I56+I57)*23%</f>
        <v>1372.4698000000001</v>
      </c>
      <c r="J72" s="122"/>
      <c r="K72" s="123"/>
      <c r="L72" s="120">
        <f>L56*23%</f>
        <v>1092.5</v>
      </c>
      <c r="M72" s="122"/>
      <c r="N72" s="123"/>
      <c r="O72" s="120">
        <f>O56*23%</f>
        <v>1058</v>
      </c>
      <c r="P72" s="122"/>
      <c r="Q72" s="123"/>
      <c r="R72" s="62"/>
      <c r="S72" s="62"/>
      <c r="T72" s="62"/>
      <c r="U72" s="62"/>
      <c r="V72" s="62"/>
      <c r="W72" s="62"/>
      <c r="X72" s="21"/>
    </row>
    <row r="73" spans="2:24" ht="15.75" thickBot="1" x14ac:dyDescent="0.3">
      <c r="B73" s="161" t="s">
        <v>60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3"/>
      <c r="S73" s="117"/>
      <c r="T73" s="62"/>
      <c r="U73" s="62"/>
      <c r="V73" s="62"/>
      <c r="W73" s="62"/>
      <c r="X73" s="62"/>
    </row>
    <row r="74" spans="2:24" ht="21" customHeight="1" thickBot="1" x14ac:dyDescent="0.3">
      <c r="B74" s="95" t="s">
        <v>61</v>
      </c>
      <c r="C74" s="97"/>
      <c r="D74" s="2">
        <v>3010</v>
      </c>
      <c r="E74" s="2">
        <v>2533</v>
      </c>
      <c r="F74" s="31">
        <v>1380.93</v>
      </c>
      <c r="G74" s="31">
        <f>G75</f>
        <v>0</v>
      </c>
      <c r="H74" s="31">
        <v>0</v>
      </c>
      <c r="I74" s="120">
        <f>I75</f>
        <v>0</v>
      </c>
      <c r="J74" s="122"/>
      <c r="K74" s="123"/>
      <c r="L74" s="120">
        <f t="shared" ref="L74" si="5">L75</f>
        <v>0</v>
      </c>
      <c r="M74" s="122"/>
      <c r="N74" s="123"/>
      <c r="O74" s="120">
        <f t="shared" ref="O74" si="6">O75</f>
        <v>0</v>
      </c>
      <c r="P74" s="122"/>
      <c r="Q74" s="123"/>
      <c r="R74" s="62"/>
      <c r="S74" s="62"/>
      <c r="T74" s="62"/>
      <c r="U74" s="62"/>
      <c r="V74" s="62"/>
      <c r="W74" s="62"/>
      <c r="X74" s="21"/>
    </row>
    <row r="75" spans="2:24" ht="22.5" customHeight="1" thickBot="1" x14ac:dyDescent="0.3">
      <c r="B75" s="139" t="s">
        <v>62</v>
      </c>
      <c r="C75" s="140"/>
      <c r="D75" s="2">
        <v>3011</v>
      </c>
      <c r="E75" s="2">
        <v>2281.6</v>
      </c>
      <c r="F75" s="31">
        <v>1380.93</v>
      </c>
      <c r="G75" s="32">
        <f>G76</f>
        <v>0</v>
      </c>
      <c r="H75" s="32">
        <v>0</v>
      </c>
      <c r="I75" s="130">
        <f>I78</f>
        <v>0</v>
      </c>
      <c r="J75" s="131"/>
      <c r="K75" s="132"/>
      <c r="L75" s="130">
        <v>0</v>
      </c>
      <c r="M75" s="131"/>
      <c r="N75" s="132"/>
      <c r="O75" s="130">
        <v>0</v>
      </c>
      <c r="P75" s="131"/>
      <c r="Q75" s="132"/>
      <c r="R75" s="62"/>
      <c r="S75" s="62"/>
      <c r="T75" s="62"/>
      <c r="U75" s="166"/>
      <c r="V75" s="166"/>
      <c r="W75" s="166"/>
      <c r="X75" s="21"/>
    </row>
    <row r="76" spans="2:24" ht="15.75" thickBot="1" x14ac:dyDescent="0.3">
      <c r="B76" s="164" t="s">
        <v>63</v>
      </c>
      <c r="C76" s="165"/>
      <c r="D76" s="2">
        <v>3020</v>
      </c>
      <c r="E76" s="2">
        <v>2533</v>
      </c>
      <c r="F76" s="32">
        <v>1380.93</v>
      </c>
      <c r="G76" s="32">
        <f>G78</f>
        <v>0</v>
      </c>
      <c r="H76" s="32">
        <v>0</v>
      </c>
      <c r="I76" s="130">
        <f>I78</f>
        <v>0</v>
      </c>
      <c r="J76" s="131"/>
      <c r="K76" s="132"/>
      <c r="L76" s="130">
        <v>0</v>
      </c>
      <c r="M76" s="131"/>
      <c r="N76" s="132"/>
      <c r="O76" s="130">
        <v>0</v>
      </c>
      <c r="P76" s="131"/>
      <c r="Q76" s="132"/>
      <c r="R76" s="62"/>
      <c r="S76" s="62"/>
      <c r="T76" s="62"/>
      <c r="U76" s="62"/>
      <c r="V76" s="62"/>
      <c r="W76" s="62"/>
      <c r="X76" s="21"/>
    </row>
    <row r="77" spans="2:24" ht="15.75" thickBot="1" x14ac:dyDescent="0.3">
      <c r="B77" s="159" t="s">
        <v>64</v>
      </c>
      <c r="C77" s="160"/>
      <c r="D77" s="2">
        <v>3021</v>
      </c>
      <c r="E77" s="2"/>
      <c r="F77" s="32"/>
      <c r="G77" s="32"/>
      <c r="H77" s="32"/>
      <c r="I77" s="130"/>
      <c r="J77" s="131"/>
      <c r="K77" s="132"/>
      <c r="L77" s="130"/>
      <c r="M77" s="131"/>
      <c r="N77" s="132"/>
      <c r="O77" s="130"/>
      <c r="P77" s="131"/>
      <c r="Q77" s="132"/>
      <c r="R77" s="62"/>
      <c r="S77" s="62"/>
      <c r="T77" s="62"/>
      <c r="U77" s="62"/>
      <c r="V77" s="62"/>
      <c r="W77" s="62"/>
      <c r="X77" s="21"/>
    </row>
    <row r="78" spans="2:24" ht="27.75" customHeight="1" thickBot="1" x14ac:dyDescent="0.3">
      <c r="B78" s="133" t="s">
        <v>65</v>
      </c>
      <c r="C78" s="134"/>
      <c r="D78" s="2">
        <v>3022</v>
      </c>
      <c r="E78" s="2">
        <v>2090</v>
      </c>
      <c r="F78" s="32">
        <v>1380.93</v>
      </c>
      <c r="G78" s="31"/>
      <c r="H78" s="31">
        <v>0</v>
      </c>
      <c r="I78" s="120">
        <v>0</v>
      </c>
      <c r="J78" s="122"/>
      <c r="K78" s="123"/>
      <c r="L78" s="120">
        <v>0</v>
      </c>
      <c r="M78" s="122"/>
      <c r="N78" s="123"/>
      <c r="O78" s="120">
        <v>0</v>
      </c>
      <c r="P78" s="122"/>
      <c r="Q78" s="122"/>
      <c r="R78" s="62"/>
      <c r="S78" s="62"/>
      <c r="T78" s="62"/>
      <c r="U78" s="62"/>
      <c r="V78" s="62"/>
      <c r="W78" s="62"/>
      <c r="X78" s="21"/>
    </row>
    <row r="79" spans="2:24" ht="18.75" customHeight="1" thickBot="1" x14ac:dyDescent="0.3">
      <c r="B79" s="133" t="s">
        <v>66</v>
      </c>
      <c r="C79" s="134"/>
      <c r="D79" s="2">
        <v>3023</v>
      </c>
      <c r="E79" s="2"/>
      <c r="F79" s="1"/>
      <c r="G79" s="2" t="s">
        <v>67</v>
      </c>
      <c r="H79" s="2" t="s">
        <v>67</v>
      </c>
      <c r="I79" s="147" t="s">
        <v>67</v>
      </c>
      <c r="J79" s="148"/>
      <c r="K79" s="149"/>
      <c r="L79" s="147" t="s">
        <v>67</v>
      </c>
      <c r="M79" s="148"/>
      <c r="N79" s="149"/>
      <c r="O79" s="147" t="s">
        <v>67</v>
      </c>
      <c r="P79" s="148"/>
      <c r="Q79" s="149"/>
      <c r="R79" s="62"/>
      <c r="S79" s="62"/>
      <c r="T79" s="62"/>
      <c r="U79" s="62"/>
      <c r="V79" s="62"/>
      <c r="W79" s="62"/>
      <c r="X79" s="21"/>
    </row>
    <row r="80" spans="2:24" ht="17.25" customHeight="1" thickBot="1" x14ac:dyDescent="0.3">
      <c r="B80" s="133" t="s">
        <v>68</v>
      </c>
      <c r="C80" s="134"/>
      <c r="D80" s="2">
        <v>3024</v>
      </c>
      <c r="E80" s="2"/>
      <c r="F80" s="1"/>
      <c r="G80" s="2" t="s">
        <v>67</v>
      </c>
      <c r="H80" s="2" t="s">
        <v>67</v>
      </c>
      <c r="I80" s="147" t="s">
        <v>67</v>
      </c>
      <c r="J80" s="148"/>
      <c r="K80" s="149"/>
      <c r="L80" s="147" t="s">
        <v>67</v>
      </c>
      <c r="M80" s="148"/>
      <c r="N80" s="149"/>
      <c r="O80" s="147" t="s">
        <v>67</v>
      </c>
      <c r="P80" s="148"/>
      <c r="Q80" s="149"/>
      <c r="R80" s="62"/>
      <c r="S80" s="62"/>
      <c r="T80" s="62"/>
      <c r="U80" s="62"/>
      <c r="V80" s="62"/>
      <c r="W80" s="62"/>
      <c r="X80" s="21"/>
    </row>
    <row r="81" spans="2:25" ht="24" customHeight="1" thickBot="1" x14ac:dyDescent="0.3">
      <c r="B81" s="133" t="s">
        <v>69</v>
      </c>
      <c r="C81" s="169"/>
      <c r="D81" s="2">
        <v>3025</v>
      </c>
      <c r="E81" s="2"/>
      <c r="F81" s="1"/>
      <c r="G81" s="2" t="s">
        <v>67</v>
      </c>
      <c r="H81" s="2" t="s">
        <v>67</v>
      </c>
      <c r="I81" s="147" t="s">
        <v>67</v>
      </c>
      <c r="J81" s="148"/>
      <c r="K81" s="149"/>
      <c r="L81" s="147" t="s">
        <v>67</v>
      </c>
      <c r="M81" s="148"/>
      <c r="N81" s="149"/>
      <c r="O81" s="147" t="s">
        <v>67</v>
      </c>
      <c r="P81" s="148"/>
      <c r="Q81" s="149"/>
      <c r="R81" s="62"/>
      <c r="S81" s="62"/>
      <c r="T81" s="62"/>
      <c r="U81" s="62"/>
      <c r="V81" s="62"/>
      <c r="W81" s="62"/>
      <c r="X81" s="21"/>
    </row>
    <row r="82" spans="2:25" ht="15.75" thickBot="1" x14ac:dyDescent="0.3">
      <c r="B82" s="167" t="s">
        <v>70</v>
      </c>
      <c r="C82" s="168"/>
      <c r="D82" s="2">
        <v>3026</v>
      </c>
      <c r="E82" s="32">
        <v>443</v>
      </c>
      <c r="F82" s="31">
        <v>0</v>
      </c>
      <c r="G82" s="2" t="s">
        <v>67</v>
      </c>
      <c r="H82" s="2" t="s">
        <v>67</v>
      </c>
      <c r="I82" s="147" t="s">
        <v>67</v>
      </c>
      <c r="J82" s="148"/>
      <c r="K82" s="149"/>
      <c r="L82" s="147" t="s">
        <v>67</v>
      </c>
      <c r="M82" s="148"/>
      <c r="N82" s="149"/>
      <c r="O82" s="147" t="s">
        <v>67</v>
      </c>
      <c r="P82" s="148"/>
      <c r="Q82" s="149"/>
      <c r="R82" s="62"/>
      <c r="S82" s="62"/>
      <c r="T82" s="62"/>
      <c r="U82" s="62"/>
      <c r="V82" s="62"/>
      <c r="W82" s="62"/>
      <c r="X82" s="21"/>
    </row>
    <row r="83" spans="2:25" s="24" customFormat="1" ht="25.5" customHeight="1" thickBot="1" x14ac:dyDescent="0.25">
      <c r="B83" s="164" t="s">
        <v>71</v>
      </c>
      <c r="C83" s="165"/>
      <c r="D83" s="22">
        <v>4010</v>
      </c>
      <c r="E83" s="29">
        <v>25478.880000000001</v>
      </c>
      <c r="F83" s="29">
        <v>25719.3</v>
      </c>
      <c r="G83" s="31">
        <f>H83+I83+L83+O83-0.01</f>
        <v>35260.07</v>
      </c>
      <c r="H83" s="31">
        <f>H41</f>
        <v>9222.9</v>
      </c>
      <c r="I83" s="86">
        <f>I41</f>
        <v>9094.6</v>
      </c>
      <c r="J83" s="88"/>
      <c r="K83" s="87"/>
      <c r="L83" s="86">
        <f>L41</f>
        <v>8805.48</v>
      </c>
      <c r="M83" s="88"/>
      <c r="N83" s="87"/>
      <c r="O83" s="86">
        <f>O41</f>
        <v>8137.1</v>
      </c>
      <c r="P83" s="170"/>
      <c r="Q83" s="171"/>
      <c r="R83" s="172"/>
      <c r="S83" s="172"/>
      <c r="T83" s="172"/>
      <c r="U83" s="172"/>
      <c r="V83" s="172"/>
      <c r="W83" s="172"/>
      <c r="X83" s="18"/>
    </row>
    <row r="84" spans="2:25" s="24" customFormat="1" ht="21" customHeight="1" thickBot="1" x14ac:dyDescent="0.25">
      <c r="B84" s="92" t="s">
        <v>72</v>
      </c>
      <c r="C84" s="138"/>
      <c r="D84" s="22">
        <v>5010</v>
      </c>
      <c r="E84" s="29">
        <v>25366.18</v>
      </c>
      <c r="F84" s="29">
        <v>25644.3</v>
      </c>
      <c r="G84" s="31">
        <f>H84+I84+L84+O84</f>
        <v>35260.071400000001</v>
      </c>
      <c r="H84" s="31">
        <f>H48+H74</f>
        <v>9326.4572000000007</v>
      </c>
      <c r="I84" s="120">
        <f>I48</f>
        <v>9128.0861999999997</v>
      </c>
      <c r="J84" s="122"/>
      <c r="K84" s="123"/>
      <c r="L84" s="120">
        <f>L48+L74</f>
        <v>8688.26</v>
      </c>
      <c r="M84" s="122"/>
      <c r="N84" s="123"/>
      <c r="O84" s="120">
        <f>O48+O74</f>
        <v>8117.268</v>
      </c>
      <c r="P84" s="170"/>
      <c r="Q84" s="171"/>
      <c r="R84" s="172"/>
      <c r="S84" s="172"/>
      <c r="T84" s="172"/>
      <c r="U84" s="172"/>
      <c r="V84" s="172"/>
      <c r="W84" s="172"/>
      <c r="X84" s="18"/>
      <c r="Y84" s="19">
        <f>G83-G84</f>
        <v>-1.4000000010128133E-3</v>
      </c>
    </row>
    <row r="85" spans="2:25" ht="15.75" thickBot="1" x14ac:dyDescent="0.3">
      <c r="B85" s="89" t="s">
        <v>73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/>
      <c r="S85" s="66"/>
      <c r="T85" s="62"/>
      <c r="U85" s="62"/>
      <c r="V85" s="62"/>
      <c r="W85" s="62"/>
      <c r="X85" s="62"/>
    </row>
    <row r="86" spans="2:25" ht="15.75" thickBot="1" x14ac:dyDescent="0.3">
      <c r="B86" s="92" t="s">
        <v>74</v>
      </c>
      <c r="C86" s="94"/>
      <c r="D86" s="5">
        <v>6010</v>
      </c>
      <c r="E86" s="22">
        <f>E87+E88+E89+E90+E91+E92</f>
        <v>79</v>
      </c>
      <c r="F86" s="22">
        <v>70.5</v>
      </c>
      <c r="G86" s="22">
        <f>G87+G88+G89+G90+G91+G92</f>
        <v>70.5</v>
      </c>
      <c r="H86" s="22">
        <f>H87+H88+H89+H90+H91+H92</f>
        <v>70.5</v>
      </c>
      <c r="I86" s="173">
        <f>I87+I88+I89+I90+I91+I92</f>
        <v>70.5</v>
      </c>
      <c r="J86" s="174"/>
      <c r="K86" s="175"/>
      <c r="L86" s="173">
        <f>L87+L88+L89+L90+L91+L92</f>
        <v>70.5</v>
      </c>
      <c r="M86" s="174"/>
      <c r="N86" s="175"/>
      <c r="O86" s="86">
        <f>O87+O88+O89+O90+O91+O92</f>
        <v>70.5</v>
      </c>
      <c r="P86" s="88"/>
      <c r="Q86" s="87"/>
      <c r="R86" s="62"/>
      <c r="S86" s="62"/>
      <c r="T86" s="62"/>
      <c r="U86" s="62"/>
      <c r="V86" s="62"/>
      <c r="W86" s="62"/>
      <c r="X86" s="21"/>
    </row>
    <row r="87" spans="2:25" ht="15.75" thickBot="1" x14ac:dyDescent="0.3">
      <c r="B87" s="112" t="s">
        <v>75</v>
      </c>
      <c r="C87" s="129"/>
      <c r="D87" s="5">
        <v>6011</v>
      </c>
      <c r="E87" s="2">
        <v>1</v>
      </c>
      <c r="F87" s="2">
        <v>1</v>
      </c>
      <c r="G87" s="2">
        <v>1</v>
      </c>
      <c r="H87" s="2">
        <v>1</v>
      </c>
      <c r="I87" s="147">
        <v>1</v>
      </c>
      <c r="J87" s="148"/>
      <c r="K87" s="149"/>
      <c r="L87" s="147">
        <v>1</v>
      </c>
      <c r="M87" s="149"/>
      <c r="N87" s="2">
        <v>1</v>
      </c>
      <c r="O87" s="147">
        <v>1</v>
      </c>
      <c r="P87" s="148"/>
      <c r="Q87" s="149"/>
      <c r="R87" s="62"/>
      <c r="S87" s="62"/>
      <c r="T87" s="62"/>
      <c r="U87" s="62"/>
      <c r="V87" s="62"/>
      <c r="W87" s="62"/>
      <c r="X87" s="21"/>
    </row>
    <row r="88" spans="2:25" ht="15.75" thickBot="1" x14ac:dyDescent="0.3">
      <c r="B88" s="112" t="s">
        <v>76</v>
      </c>
      <c r="C88" s="114"/>
      <c r="D88" s="5">
        <v>6012</v>
      </c>
      <c r="E88" s="2">
        <v>20</v>
      </c>
      <c r="F88" s="2">
        <v>15.5</v>
      </c>
      <c r="G88" s="2">
        <v>15.5</v>
      </c>
      <c r="H88" s="2">
        <v>15.5</v>
      </c>
      <c r="I88" s="147">
        <v>15.5</v>
      </c>
      <c r="J88" s="148"/>
      <c r="K88" s="149"/>
      <c r="L88" s="147">
        <v>15.5</v>
      </c>
      <c r="M88" s="149"/>
      <c r="N88" s="2">
        <v>15.5</v>
      </c>
      <c r="O88" s="147">
        <v>15.5</v>
      </c>
      <c r="P88" s="148"/>
      <c r="Q88" s="149"/>
      <c r="R88" s="62"/>
      <c r="S88" s="62"/>
      <c r="T88" s="62"/>
      <c r="U88" s="62"/>
      <c r="V88" s="62"/>
      <c r="W88" s="62"/>
      <c r="X88" s="21"/>
    </row>
    <row r="89" spans="2:25" ht="15.75" thickBot="1" x14ac:dyDescent="0.3">
      <c r="B89" s="112" t="s">
        <v>77</v>
      </c>
      <c r="C89" s="129"/>
      <c r="D89" s="5">
        <v>6013</v>
      </c>
      <c r="E89" s="2">
        <v>15.5</v>
      </c>
      <c r="F89" s="2">
        <v>16.5</v>
      </c>
      <c r="G89" s="2">
        <v>16.5</v>
      </c>
      <c r="H89" s="2">
        <v>16.5</v>
      </c>
      <c r="I89" s="147">
        <v>16.5</v>
      </c>
      <c r="J89" s="148"/>
      <c r="K89" s="149"/>
      <c r="L89" s="147">
        <v>16.5</v>
      </c>
      <c r="M89" s="149"/>
      <c r="N89" s="2">
        <v>16.5</v>
      </c>
      <c r="O89" s="147">
        <v>16.5</v>
      </c>
      <c r="P89" s="148"/>
      <c r="Q89" s="149"/>
      <c r="R89" s="62"/>
      <c r="S89" s="62"/>
      <c r="T89" s="62"/>
      <c r="U89" s="62"/>
      <c r="V89" s="62"/>
      <c r="W89" s="62"/>
      <c r="X89" s="21"/>
    </row>
    <row r="90" spans="2:25" ht="15.75" thickBot="1" x14ac:dyDescent="0.3">
      <c r="B90" s="112" t="s">
        <v>78</v>
      </c>
      <c r="C90" s="114"/>
      <c r="D90" s="5">
        <v>6014</v>
      </c>
      <c r="E90" s="2">
        <v>29</v>
      </c>
      <c r="F90" s="2">
        <v>22</v>
      </c>
      <c r="G90" s="2">
        <v>22</v>
      </c>
      <c r="H90" s="2">
        <v>22</v>
      </c>
      <c r="I90" s="147">
        <v>22</v>
      </c>
      <c r="J90" s="148"/>
      <c r="K90" s="149"/>
      <c r="L90" s="147">
        <v>22</v>
      </c>
      <c r="M90" s="149"/>
      <c r="N90" s="2">
        <v>22</v>
      </c>
      <c r="O90" s="147">
        <v>22</v>
      </c>
      <c r="P90" s="148"/>
      <c r="Q90" s="149"/>
      <c r="R90" s="62"/>
      <c r="S90" s="62"/>
      <c r="T90" s="62"/>
      <c r="U90" s="62"/>
      <c r="V90" s="62"/>
      <c r="W90" s="62"/>
      <c r="X90" s="21"/>
    </row>
    <row r="91" spans="2:25" ht="15.75" thickBot="1" x14ac:dyDescent="0.3">
      <c r="B91" s="112" t="s">
        <v>79</v>
      </c>
      <c r="C91" s="114"/>
      <c r="D91" s="5">
        <v>6015</v>
      </c>
      <c r="E91" s="2">
        <v>7.5</v>
      </c>
      <c r="F91" s="2">
        <v>5.5</v>
      </c>
      <c r="G91" s="2">
        <v>5.5</v>
      </c>
      <c r="H91" s="2">
        <v>5.5</v>
      </c>
      <c r="I91" s="147">
        <v>5.5</v>
      </c>
      <c r="J91" s="148"/>
      <c r="K91" s="149"/>
      <c r="L91" s="147">
        <v>5.5</v>
      </c>
      <c r="M91" s="149"/>
      <c r="N91" s="2">
        <v>5.5</v>
      </c>
      <c r="O91" s="147">
        <v>5.5</v>
      </c>
      <c r="P91" s="148"/>
      <c r="Q91" s="149"/>
      <c r="R91" s="62"/>
      <c r="S91" s="62"/>
      <c r="T91" s="62"/>
      <c r="U91" s="62"/>
      <c r="V91" s="62"/>
      <c r="W91" s="62"/>
      <c r="X91" s="21"/>
    </row>
    <row r="92" spans="2:25" ht="15.75" thickBot="1" x14ac:dyDescent="0.3">
      <c r="B92" s="112" t="s">
        <v>80</v>
      </c>
      <c r="C92" s="114"/>
      <c r="D92" s="5">
        <v>6016</v>
      </c>
      <c r="E92" s="2">
        <v>6</v>
      </c>
      <c r="F92" s="2">
        <v>10</v>
      </c>
      <c r="G92" s="2">
        <v>10</v>
      </c>
      <c r="H92" s="2">
        <v>10</v>
      </c>
      <c r="I92" s="147">
        <v>10</v>
      </c>
      <c r="J92" s="148"/>
      <c r="K92" s="149"/>
      <c r="L92" s="147">
        <v>10</v>
      </c>
      <c r="M92" s="149"/>
      <c r="N92" s="2">
        <v>10</v>
      </c>
      <c r="O92" s="147">
        <v>10</v>
      </c>
      <c r="P92" s="148"/>
      <c r="Q92" s="149"/>
      <c r="R92" s="62"/>
      <c r="S92" s="62"/>
      <c r="T92" s="62"/>
      <c r="U92" s="62"/>
      <c r="V92" s="62"/>
      <c r="W92" s="62"/>
      <c r="X92" s="21"/>
    </row>
    <row r="93" spans="2:25" ht="15.75" thickBot="1" x14ac:dyDescent="0.3">
      <c r="B93" s="92" t="s">
        <v>81</v>
      </c>
      <c r="C93" s="138"/>
      <c r="D93" s="5">
        <v>6020</v>
      </c>
      <c r="E93" s="33">
        <f>F93+G93+J93+M93</f>
        <v>37284.230000000003</v>
      </c>
      <c r="F93" s="33">
        <f>F94+F95+F96+F97+F98+F99</f>
        <v>14471.89</v>
      </c>
      <c r="G93" s="31">
        <f>H93+I93+L93+O93</f>
        <v>22812.340000000004</v>
      </c>
      <c r="H93" s="31">
        <f>H56+H57</f>
        <v>5307.26</v>
      </c>
      <c r="I93" s="173">
        <f>I56+I57</f>
        <v>5967.26</v>
      </c>
      <c r="J93" s="174"/>
      <c r="K93" s="175"/>
      <c r="L93" s="173">
        <f>L56+L57</f>
        <v>6180.5599999999995</v>
      </c>
      <c r="M93" s="174"/>
      <c r="N93" s="175"/>
      <c r="O93" s="86">
        <f>O56+O57</f>
        <v>5357.26</v>
      </c>
      <c r="P93" s="88"/>
      <c r="Q93" s="87"/>
      <c r="R93" s="62"/>
      <c r="S93" s="62"/>
      <c r="T93" s="62"/>
      <c r="U93" s="62"/>
      <c r="V93" s="62"/>
      <c r="W93" s="62"/>
      <c r="X93" s="21"/>
    </row>
    <row r="94" spans="2:25" ht="15.75" thickBot="1" x14ac:dyDescent="0.3">
      <c r="B94" s="112" t="s">
        <v>75</v>
      </c>
      <c r="C94" s="129"/>
      <c r="D94" s="5">
        <v>6021</v>
      </c>
      <c r="E94" s="34">
        <f>F94+G94+J94+M94</f>
        <v>2098</v>
      </c>
      <c r="F94" s="34">
        <v>820</v>
      </c>
      <c r="G94" s="32">
        <f>H94+I94+L94+O94</f>
        <v>1278</v>
      </c>
      <c r="H94" s="32">
        <v>285</v>
      </c>
      <c r="I94" s="130">
        <f>285+26.5</f>
        <v>311.5</v>
      </c>
      <c r="J94" s="132"/>
      <c r="K94" s="32">
        <v>285</v>
      </c>
      <c r="L94" s="179">
        <f>320+26.5</f>
        <v>346.5</v>
      </c>
      <c r="M94" s="180"/>
      <c r="N94" s="181"/>
      <c r="O94" s="130">
        <f>285+50</f>
        <v>335</v>
      </c>
      <c r="P94" s="131"/>
      <c r="Q94" s="132"/>
      <c r="R94" s="62"/>
      <c r="S94" s="62"/>
      <c r="T94" s="62"/>
      <c r="U94" s="62"/>
      <c r="V94" s="62"/>
      <c r="W94" s="62"/>
      <c r="X94" s="21"/>
    </row>
    <row r="95" spans="2:25" ht="15.75" thickBot="1" x14ac:dyDescent="0.3">
      <c r="B95" s="112" t="s">
        <v>82</v>
      </c>
      <c r="C95" s="129"/>
      <c r="D95" s="5">
        <v>6022</v>
      </c>
      <c r="E95" s="34">
        <f t="shared" ref="E95:G99" si="7">F95+G95+J95+M95</f>
        <v>13410.5</v>
      </c>
      <c r="F95" s="34">
        <v>4288</v>
      </c>
      <c r="G95" s="32">
        <f t="shared" si="7"/>
        <v>9122.5</v>
      </c>
      <c r="H95" s="2">
        <v>2141.5</v>
      </c>
      <c r="I95" s="147">
        <f>2141.5+248</f>
        <v>2389.5</v>
      </c>
      <c r="J95" s="149"/>
      <c r="K95" s="2">
        <v>2141.5</v>
      </c>
      <c r="L95" s="176">
        <v>2450</v>
      </c>
      <c r="M95" s="177"/>
      <c r="N95" s="178"/>
      <c r="O95" s="147">
        <v>2141.5</v>
      </c>
      <c r="P95" s="148"/>
      <c r="Q95" s="149"/>
      <c r="R95" s="62"/>
      <c r="S95" s="62"/>
      <c r="T95" s="62"/>
      <c r="U95" s="62"/>
      <c r="V95" s="62"/>
      <c r="W95" s="62"/>
      <c r="X95" s="21"/>
    </row>
    <row r="96" spans="2:25" ht="15.75" thickBot="1" x14ac:dyDescent="0.3">
      <c r="B96" s="112" t="s">
        <v>77</v>
      </c>
      <c r="C96" s="129"/>
      <c r="D96" s="5">
        <v>6023</v>
      </c>
      <c r="E96" s="34">
        <f t="shared" si="7"/>
        <v>8333.48</v>
      </c>
      <c r="F96" s="34">
        <v>4150</v>
      </c>
      <c r="G96" s="32">
        <f t="shared" si="7"/>
        <v>4183.4799999999996</v>
      </c>
      <c r="H96" s="2">
        <v>970.16</v>
      </c>
      <c r="I96" s="147">
        <f>970.16+123</f>
        <v>1093.1599999999999</v>
      </c>
      <c r="J96" s="149"/>
      <c r="K96" s="2">
        <v>970.16</v>
      </c>
      <c r="L96" s="176">
        <v>1150</v>
      </c>
      <c r="M96" s="177"/>
      <c r="N96" s="178"/>
      <c r="O96" s="147">
        <v>970.16</v>
      </c>
      <c r="P96" s="148"/>
      <c r="Q96" s="149"/>
      <c r="R96" s="62"/>
      <c r="S96" s="62"/>
      <c r="T96" s="62"/>
      <c r="U96" s="62"/>
      <c r="V96" s="62"/>
      <c r="W96" s="62"/>
      <c r="X96" s="21"/>
    </row>
    <row r="97" spans="1:24" ht="15.75" thickBot="1" x14ac:dyDescent="0.3">
      <c r="B97" s="112" t="s">
        <v>78</v>
      </c>
      <c r="C97" s="114"/>
      <c r="D97" s="5">
        <v>6024</v>
      </c>
      <c r="E97" s="34">
        <f t="shared" si="7"/>
        <v>10525.189999999999</v>
      </c>
      <c r="F97" s="34">
        <v>3723.09</v>
      </c>
      <c r="G97" s="32">
        <f t="shared" si="7"/>
        <v>6802.0999999999995</v>
      </c>
      <c r="H97" s="2">
        <v>1563.2</v>
      </c>
      <c r="I97" s="147">
        <f>1563.2+262.5</f>
        <v>1825.7</v>
      </c>
      <c r="J97" s="149"/>
      <c r="K97" s="2">
        <v>1563.2</v>
      </c>
      <c r="L97" s="176">
        <v>1850</v>
      </c>
      <c r="M97" s="177"/>
      <c r="N97" s="178"/>
      <c r="O97" s="147">
        <v>1563.2</v>
      </c>
      <c r="P97" s="148"/>
      <c r="Q97" s="149"/>
      <c r="R97" s="62"/>
      <c r="S97" s="62"/>
      <c r="T97" s="62"/>
      <c r="U97" s="62"/>
      <c r="V97" s="62"/>
      <c r="W97" s="62"/>
      <c r="X97" s="21"/>
    </row>
    <row r="98" spans="1:24" ht="15.75" thickBot="1" x14ac:dyDescent="0.3">
      <c r="B98" s="112" t="s">
        <v>79</v>
      </c>
      <c r="C98" s="114"/>
      <c r="D98" s="5">
        <v>6025</v>
      </c>
      <c r="E98" s="34">
        <f t="shared" si="7"/>
        <v>1485.1599999999999</v>
      </c>
      <c r="F98" s="34">
        <v>758.8</v>
      </c>
      <c r="G98" s="32">
        <f t="shared" si="7"/>
        <v>726.3599999999999</v>
      </c>
      <c r="H98" s="2">
        <v>173.7</v>
      </c>
      <c r="I98" s="147">
        <v>173.7</v>
      </c>
      <c r="J98" s="149"/>
      <c r="K98" s="2">
        <v>173.7</v>
      </c>
      <c r="L98" s="176">
        <f>163.8+15+26.46</f>
        <v>205.26000000000002</v>
      </c>
      <c r="M98" s="177"/>
      <c r="N98" s="178"/>
      <c r="O98" s="147">
        <v>173.7</v>
      </c>
      <c r="P98" s="148"/>
      <c r="Q98" s="149"/>
      <c r="R98" s="62"/>
      <c r="S98" s="62"/>
      <c r="T98" s="62"/>
      <c r="U98" s="62"/>
      <c r="V98" s="62"/>
      <c r="W98" s="62"/>
      <c r="X98" s="21"/>
    </row>
    <row r="99" spans="1:24" ht="15.75" thickBot="1" x14ac:dyDescent="0.3">
      <c r="B99" s="112" t="s">
        <v>80</v>
      </c>
      <c r="C99" s="114"/>
      <c r="D99" s="5">
        <v>6026</v>
      </c>
      <c r="E99" s="34">
        <f t="shared" si="7"/>
        <v>1431.9</v>
      </c>
      <c r="F99" s="34">
        <v>732</v>
      </c>
      <c r="G99" s="32">
        <f t="shared" si="7"/>
        <v>699.90000000000009</v>
      </c>
      <c r="H99" s="2">
        <v>173.7</v>
      </c>
      <c r="I99" s="147">
        <v>173.7</v>
      </c>
      <c r="J99" s="149"/>
      <c r="K99" s="2">
        <v>173.7</v>
      </c>
      <c r="L99" s="147">
        <v>178.8</v>
      </c>
      <c r="M99" s="148"/>
      <c r="N99" s="149"/>
      <c r="O99" s="147">
        <v>173.7</v>
      </c>
      <c r="P99" s="148"/>
      <c r="Q99" s="149"/>
      <c r="R99" s="62"/>
      <c r="S99" s="62"/>
      <c r="T99" s="62"/>
      <c r="U99" s="62"/>
      <c r="V99" s="62"/>
      <c r="W99" s="62"/>
      <c r="X99" s="21"/>
    </row>
    <row r="100" spans="1:24" x14ac:dyDescent="0.25">
      <c r="G100" s="52"/>
      <c r="H100" s="52"/>
      <c r="I100" s="185"/>
      <c r="J100" s="185"/>
      <c r="K100" s="185"/>
      <c r="L100" s="186"/>
      <c r="M100" s="99"/>
      <c r="N100" s="52"/>
      <c r="O100" s="186"/>
      <c r="P100" s="99"/>
      <c r="Q100" s="99"/>
      <c r="R100" s="62"/>
      <c r="S100" s="62"/>
      <c r="T100" s="62"/>
      <c r="U100" s="62"/>
      <c r="V100" s="62"/>
      <c r="W100" s="62"/>
      <c r="X100" s="21"/>
    </row>
    <row r="101" spans="1:24" ht="18.75" x14ac:dyDescent="0.3">
      <c r="C101" s="25" t="s">
        <v>83</v>
      </c>
      <c r="D101" s="26"/>
      <c r="E101" s="26"/>
      <c r="F101" s="26"/>
      <c r="G101" s="26"/>
      <c r="H101" s="26"/>
      <c r="I101" s="192" t="s">
        <v>84</v>
      </c>
      <c r="J101" s="192"/>
      <c r="K101" s="192"/>
      <c r="L101" s="192"/>
      <c r="M101" s="192"/>
      <c r="N101" s="190"/>
      <c r="O101" s="190"/>
      <c r="P101" s="190"/>
      <c r="Q101" s="190"/>
      <c r="R101" s="190"/>
      <c r="S101" s="190"/>
      <c r="T101" s="190"/>
      <c r="U101" s="190"/>
      <c r="V101" s="190"/>
      <c r="W101" s="191"/>
      <c r="X101" s="191"/>
    </row>
    <row r="102" spans="1:24" ht="18.75" x14ac:dyDescent="0.3">
      <c r="C102" s="26"/>
      <c r="D102" s="26"/>
      <c r="E102" s="26"/>
      <c r="F102" s="26"/>
      <c r="G102" s="26"/>
      <c r="H102" s="53"/>
      <c r="I102" s="193"/>
      <c r="J102" s="190"/>
      <c r="K102" s="190"/>
      <c r="L102" s="193"/>
      <c r="M102" s="190"/>
      <c r="N102" s="190"/>
      <c r="O102" s="193"/>
      <c r="P102" s="190"/>
      <c r="Q102" s="190"/>
      <c r="R102" s="190"/>
      <c r="S102" s="190"/>
      <c r="T102" s="190"/>
      <c r="U102" s="190"/>
      <c r="V102" s="190"/>
      <c r="W102" s="190"/>
      <c r="X102" s="27"/>
    </row>
    <row r="103" spans="1:24" ht="18.75" x14ac:dyDescent="0.3">
      <c r="C103" s="25" t="s">
        <v>85</v>
      </c>
      <c r="D103" s="26"/>
      <c r="E103" s="26"/>
      <c r="F103" s="26"/>
      <c r="G103" s="26"/>
      <c r="H103" s="26"/>
      <c r="I103" s="192" t="s">
        <v>86</v>
      </c>
      <c r="J103" s="192"/>
      <c r="K103" s="192"/>
      <c r="L103" s="192"/>
      <c r="M103" s="192"/>
      <c r="N103" s="190"/>
      <c r="O103" s="190"/>
      <c r="P103" s="190"/>
      <c r="Q103" s="190"/>
      <c r="R103" s="190"/>
      <c r="S103" s="190"/>
      <c r="T103" s="190"/>
      <c r="U103" s="190"/>
      <c r="V103" s="190"/>
      <c r="W103" s="191"/>
      <c r="X103" s="191"/>
    </row>
    <row r="104" spans="1:24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x14ac:dyDescent="0.25">
      <c r="A105" s="6"/>
    </row>
    <row r="106" spans="1:24" x14ac:dyDescent="0.25">
      <c r="H106" s="52"/>
      <c r="I106" s="188"/>
      <c r="J106" s="189"/>
      <c r="L106" s="188"/>
      <c r="M106" s="189"/>
      <c r="P106" s="188"/>
      <c r="Q106" s="189"/>
    </row>
    <row r="108" spans="1:24" x14ac:dyDescent="0.25">
      <c r="H108" s="52"/>
      <c r="I108" s="188"/>
      <c r="J108" s="189"/>
      <c r="L108" s="188"/>
      <c r="M108" s="189"/>
      <c r="P108" s="188"/>
      <c r="Q108" s="189"/>
    </row>
    <row r="109" spans="1:24" x14ac:dyDescent="0.25">
      <c r="I109" s="188"/>
      <c r="J109" s="189"/>
    </row>
  </sheetData>
  <mergeCells count="487">
    <mergeCell ref="C6:C7"/>
    <mergeCell ref="L15:N15"/>
    <mergeCell ref="O15:Q15"/>
    <mergeCell ref="R15:T15"/>
    <mergeCell ref="L16:N16"/>
    <mergeCell ref="O16:Q16"/>
    <mergeCell ref="R16:T16"/>
    <mergeCell ref="I106:J106"/>
    <mergeCell ref="L106:M106"/>
    <mergeCell ref="P106:Q106"/>
    <mergeCell ref="O17:Q17"/>
    <mergeCell ref="R17:T17"/>
    <mergeCell ref="H20:K20"/>
    <mergeCell ref="L20:N20"/>
    <mergeCell ref="O20:Q20"/>
    <mergeCell ref="R20:T20"/>
    <mergeCell ref="B26:C26"/>
    <mergeCell ref="D26:I26"/>
    <mergeCell ref="J26:L26"/>
    <mergeCell ref="M26:O26"/>
    <mergeCell ref="P26:R26"/>
    <mergeCell ref="S26:U26"/>
    <mergeCell ref="I31:K31"/>
    <mergeCell ref="L31:N31"/>
    <mergeCell ref="I109:J109"/>
    <mergeCell ref="I108:J108"/>
    <mergeCell ref="L108:M108"/>
    <mergeCell ref="P108:Q108"/>
    <mergeCell ref="I94:J94"/>
    <mergeCell ref="I95:J95"/>
    <mergeCell ref="I96:J96"/>
    <mergeCell ref="I97:J97"/>
    <mergeCell ref="I98:J98"/>
    <mergeCell ref="I99:J99"/>
    <mergeCell ref="L100:M100"/>
    <mergeCell ref="O100:Q100"/>
    <mergeCell ref="I103:M103"/>
    <mergeCell ref="N103:P103"/>
    <mergeCell ref="Q103:S103"/>
    <mergeCell ref="U17:W17"/>
    <mergeCell ref="L18:N18"/>
    <mergeCell ref="O18:Q18"/>
    <mergeCell ref="R18:T18"/>
    <mergeCell ref="U18:W18"/>
    <mergeCell ref="D5:D10"/>
    <mergeCell ref="E7:H7"/>
    <mergeCell ref="L17:N17"/>
    <mergeCell ref="L19:N19"/>
    <mergeCell ref="O19:Q19"/>
    <mergeCell ref="R19:T19"/>
    <mergeCell ref="U19:W19"/>
    <mergeCell ref="U20:W20"/>
    <mergeCell ref="S23:U23"/>
    <mergeCell ref="V23:X23"/>
    <mergeCell ref="P24:R24"/>
    <mergeCell ref="S24:U24"/>
    <mergeCell ref="V24:X24"/>
    <mergeCell ref="B25:C25"/>
    <mergeCell ref="D25:I25"/>
    <mergeCell ref="J25:L25"/>
    <mergeCell ref="M25:O25"/>
    <mergeCell ref="P25:R25"/>
    <mergeCell ref="B21:C24"/>
    <mergeCell ref="D21:I24"/>
    <mergeCell ref="J21:O24"/>
    <mergeCell ref="P21:R21"/>
    <mergeCell ref="S21:U21"/>
    <mergeCell ref="V21:X21"/>
    <mergeCell ref="P22:R22"/>
    <mergeCell ref="S22:U22"/>
    <mergeCell ref="V22:X22"/>
    <mergeCell ref="P23:R23"/>
    <mergeCell ref="S25:U25"/>
    <mergeCell ref="V25:X25"/>
    <mergeCell ref="V26:X26"/>
    <mergeCell ref="V27:X27"/>
    <mergeCell ref="B28:C28"/>
    <mergeCell ref="D28:I28"/>
    <mergeCell ref="J28:L28"/>
    <mergeCell ref="M28:O28"/>
    <mergeCell ref="P28:R28"/>
    <mergeCell ref="S28:U28"/>
    <mergeCell ref="V28:X28"/>
    <mergeCell ref="B27:C27"/>
    <mergeCell ref="D27:I27"/>
    <mergeCell ref="J27:L27"/>
    <mergeCell ref="M27:O27"/>
    <mergeCell ref="P27:R27"/>
    <mergeCell ref="S27:U27"/>
    <mergeCell ref="V29:X29"/>
    <mergeCell ref="B30:C30"/>
    <mergeCell ref="D30:I30"/>
    <mergeCell ref="J30:L30"/>
    <mergeCell ref="M30:O30"/>
    <mergeCell ref="P30:R30"/>
    <mergeCell ref="S30:U30"/>
    <mergeCell ref="V30:X30"/>
    <mergeCell ref="B29:C29"/>
    <mergeCell ref="D29:I29"/>
    <mergeCell ref="J29:L29"/>
    <mergeCell ref="M29:O29"/>
    <mergeCell ref="P29:R29"/>
    <mergeCell ref="S29:U29"/>
    <mergeCell ref="O31:Q31"/>
    <mergeCell ref="R31:T31"/>
    <mergeCell ref="U31:W31"/>
    <mergeCell ref="D32:I32"/>
    <mergeCell ref="J32:L32"/>
    <mergeCell ref="M32:O32"/>
    <mergeCell ref="P32:R32"/>
    <mergeCell ref="S32:U32"/>
    <mergeCell ref="V32:X32"/>
    <mergeCell ref="B33:X33"/>
    <mergeCell ref="B34:U34"/>
    <mergeCell ref="V34:X34"/>
    <mergeCell ref="E35:H35"/>
    <mergeCell ref="I35:K35"/>
    <mergeCell ref="L35:N35"/>
    <mergeCell ref="O35:Q35"/>
    <mergeCell ref="R35:T35"/>
    <mergeCell ref="U35:W35"/>
    <mergeCell ref="B38:C38"/>
    <mergeCell ref="I38:K38"/>
    <mergeCell ref="L38:N38"/>
    <mergeCell ref="O38:Q38"/>
    <mergeCell ref="R38:T38"/>
    <mergeCell ref="U38:W38"/>
    <mergeCell ref="I36:K36"/>
    <mergeCell ref="L36:N36"/>
    <mergeCell ref="O36:Q36"/>
    <mergeCell ref="R36:T36"/>
    <mergeCell ref="U36:W36"/>
    <mergeCell ref="H37:P37"/>
    <mergeCell ref="Q37:S37"/>
    <mergeCell ref="T37:V37"/>
    <mergeCell ref="W37:X37"/>
    <mergeCell ref="B39:R39"/>
    <mergeCell ref="S39:U39"/>
    <mergeCell ref="V39:X39"/>
    <mergeCell ref="B40:C40"/>
    <mergeCell ref="I40:K40"/>
    <mergeCell ref="L40:N40"/>
    <mergeCell ref="O40:Q40"/>
    <mergeCell ref="R40:T40"/>
    <mergeCell ref="U40:W40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R51:T51"/>
    <mergeCell ref="U51:W51"/>
    <mergeCell ref="B50:C50"/>
    <mergeCell ref="I50:K50"/>
    <mergeCell ref="L50:N50"/>
    <mergeCell ref="O50:Q50"/>
    <mergeCell ref="R50:T50"/>
    <mergeCell ref="U50:W50"/>
    <mergeCell ref="B49:C49"/>
    <mergeCell ref="I49:K49"/>
    <mergeCell ref="L49:N49"/>
    <mergeCell ref="O49:Q49"/>
    <mergeCell ref="R49:T49"/>
    <mergeCell ref="U49:W49"/>
    <mergeCell ref="B52:C52"/>
    <mergeCell ref="I52:K52"/>
    <mergeCell ref="L52:N52"/>
    <mergeCell ref="O52:Q52"/>
    <mergeCell ref="B53:C53"/>
    <mergeCell ref="I53:K53"/>
    <mergeCell ref="L53:N53"/>
    <mergeCell ref="O53:Q53"/>
    <mergeCell ref="B51:C51"/>
    <mergeCell ref="I51:K51"/>
    <mergeCell ref="L51:N51"/>
    <mergeCell ref="O51:Q51"/>
    <mergeCell ref="R56:T56"/>
    <mergeCell ref="U56:W56"/>
    <mergeCell ref="B55:C55"/>
    <mergeCell ref="I55:K55"/>
    <mergeCell ref="L55:N55"/>
    <mergeCell ref="O55:Q55"/>
    <mergeCell ref="R55:T55"/>
    <mergeCell ref="U55:W55"/>
    <mergeCell ref="B54:C54"/>
    <mergeCell ref="I54:K54"/>
    <mergeCell ref="L54:N54"/>
    <mergeCell ref="O54:Q54"/>
    <mergeCell ref="R54:T54"/>
    <mergeCell ref="U54:W54"/>
    <mergeCell ref="B57:C57"/>
    <mergeCell ref="I57:K57"/>
    <mergeCell ref="L57:N57"/>
    <mergeCell ref="O57:Q57"/>
    <mergeCell ref="B58:C58"/>
    <mergeCell ref="I58:K58"/>
    <mergeCell ref="L58:N58"/>
    <mergeCell ref="O58:Q58"/>
    <mergeCell ref="B56:C56"/>
    <mergeCell ref="I56:K56"/>
    <mergeCell ref="L56:N56"/>
    <mergeCell ref="O56:Q56"/>
    <mergeCell ref="B60:C60"/>
    <mergeCell ref="I60:K60"/>
    <mergeCell ref="L60:N60"/>
    <mergeCell ref="O60:Q60"/>
    <mergeCell ref="R60:T60"/>
    <mergeCell ref="U60:W60"/>
    <mergeCell ref="R58:T58"/>
    <mergeCell ref="U58:W58"/>
    <mergeCell ref="B59:C59"/>
    <mergeCell ref="I59:K59"/>
    <mergeCell ref="L59:N59"/>
    <mergeCell ref="O59:Q59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6:C66"/>
    <mergeCell ref="I66:K66"/>
    <mergeCell ref="L66:N66"/>
    <mergeCell ref="O66:Q66"/>
    <mergeCell ref="R66:T66"/>
    <mergeCell ref="U66:W66"/>
    <mergeCell ref="B65:C65"/>
    <mergeCell ref="I65:K65"/>
    <mergeCell ref="L65:N65"/>
    <mergeCell ref="O65:Q65"/>
    <mergeCell ref="R65:T65"/>
    <mergeCell ref="U65:W65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B68:C68"/>
    <mergeCell ref="I68:K68"/>
    <mergeCell ref="L68:M68"/>
    <mergeCell ref="O68:P68"/>
    <mergeCell ref="B72:C72"/>
    <mergeCell ref="I72:K72"/>
    <mergeCell ref="L72:N72"/>
    <mergeCell ref="O72:Q72"/>
    <mergeCell ref="R72:T72"/>
    <mergeCell ref="U72:W72"/>
    <mergeCell ref="B70:R70"/>
    <mergeCell ref="S70:U70"/>
    <mergeCell ref="V70:X70"/>
    <mergeCell ref="B71:C71"/>
    <mergeCell ref="I71:K71"/>
    <mergeCell ref="L71:N71"/>
    <mergeCell ref="O71:Q71"/>
    <mergeCell ref="R71:T71"/>
    <mergeCell ref="U71:W71"/>
    <mergeCell ref="B73:R73"/>
    <mergeCell ref="S73:U73"/>
    <mergeCell ref="V73:X73"/>
    <mergeCell ref="B74:C74"/>
    <mergeCell ref="I74:K74"/>
    <mergeCell ref="L74:N74"/>
    <mergeCell ref="O74:Q74"/>
    <mergeCell ref="R74:T74"/>
    <mergeCell ref="U74:W74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4:C84"/>
    <mergeCell ref="I84:K84"/>
    <mergeCell ref="L84:N84"/>
    <mergeCell ref="O84:Q84"/>
    <mergeCell ref="R84:T84"/>
    <mergeCell ref="U84:W84"/>
    <mergeCell ref="B83:C83"/>
    <mergeCell ref="I83:K83"/>
    <mergeCell ref="L83:N83"/>
    <mergeCell ref="O83:Q83"/>
    <mergeCell ref="R83:T83"/>
    <mergeCell ref="U83:W83"/>
    <mergeCell ref="B87:C87"/>
    <mergeCell ref="I87:K87"/>
    <mergeCell ref="O87:Q87"/>
    <mergeCell ref="R87:T87"/>
    <mergeCell ref="U87:W87"/>
    <mergeCell ref="B85:R85"/>
    <mergeCell ref="S85:U85"/>
    <mergeCell ref="V85:X85"/>
    <mergeCell ref="B86:C86"/>
    <mergeCell ref="I86:K86"/>
    <mergeCell ref="L86:N86"/>
    <mergeCell ref="O86:Q86"/>
    <mergeCell ref="R86:T86"/>
    <mergeCell ref="U86:W86"/>
    <mergeCell ref="L87:M87"/>
    <mergeCell ref="B89:C89"/>
    <mergeCell ref="I89:K89"/>
    <mergeCell ref="O89:Q89"/>
    <mergeCell ref="R89:T89"/>
    <mergeCell ref="U89:W89"/>
    <mergeCell ref="B88:C88"/>
    <mergeCell ref="I88:K88"/>
    <mergeCell ref="O88:Q88"/>
    <mergeCell ref="R88:T88"/>
    <mergeCell ref="U88:W88"/>
    <mergeCell ref="L88:M88"/>
    <mergeCell ref="L89:M89"/>
    <mergeCell ref="B91:C91"/>
    <mergeCell ref="I91:K91"/>
    <mergeCell ref="O91:Q91"/>
    <mergeCell ref="R91:T91"/>
    <mergeCell ref="U91:W91"/>
    <mergeCell ref="B90:C90"/>
    <mergeCell ref="I90:K90"/>
    <mergeCell ref="O90:Q90"/>
    <mergeCell ref="R90:T90"/>
    <mergeCell ref="U90:W90"/>
    <mergeCell ref="L90:M90"/>
    <mergeCell ref="L91:M91"/>
    <mergeCell ref="B93:C93"/>
    <mergeCell ref="I93:K93"/>
    <mergeCell ref="L93:N93"/>
    <mergeCell ref="O93:Q93"/>
    <mergeCell ref="R93:T93"/>
    <mergeCell ref="U93:W93"/>
    <mergeCell ref="B92:C92"/>
    <mergeCell ref="I92:K92"/>
    <mergeCell ref="O92:Q92"/>
    <mergeCell ref="R92:T92"/>
    <mergeCell ref="U92:W92"/>
    <mergeCell ref="L92:M92"/>
    <mergeCell ref="B95:C95"/>
    <mergeCell ref="L95:N95"/>
    <mergeCell ref="O95:Q95"/>
    <mergeCell ref="R95:T95"/>
    <mergeCell ref="U95:W95"/>
    <mergeCell ref="B94:C94"/>
    <mergeCell ref="L94:N94"/>
    <mergeCell ref="O94:Q94"/>
    <mergeCell ref="R94:T94"/>
    <mergeCell ref="U94:W94"/>
    <mergeCell ref="B97:C97"/>
    <mergeCell ref="L97:N97"/>
    <mergeCell ref="O97:Q97"/>
    <mergeCell ref="R97:T97"/>
    <mergeCell ref="U97:W97"/>
    <mergeCell ref="B96:C96"/>
    <mergeCell ref="L96:N96"/>
    <mergeCell ref="O96:Q96"/>
    <mergeCell ref="R96:T96"/>
    <mergeCell ref="U96:W96"/>
    <mergeCell ref="B99:C99"/>
    <mergeCell ref="L99:N99"/>
    <mergeCell ref="O99:Q99"/>
    <mergeCell ref="R99:T99"/>
    <mergeCell ref="U99:W99"/>
    <mergeCell ref="B98:C98"/>
    <mergeCell ref="L98:N98"/>
    <mergeCell ref="O98:Q98"/>
    <mergeCell ref="R98:T98"/>
    <mergeCell ref="U98:W98"/>
    <mergeCell ref="T103:V103"/>
    <mergeCell ref="W103:X103"/>
    <mergeCell ref="R100:T100"/>
    <mergeCell ref="U100:W100"/>
    <mergeCell ref="I101:M101"/>
    <mergeCell ref="N101:P101"/>
    <mergeCell ref="Q101:S101"/>
    <mergeCell ref="T101:V101"/>
    <mergeCell ref="W101:X101"/>
    <mergeCell ref="I100:K100"/>
    <mergeCell ref="I102:K102"/>
    <mergeCell ref="L102:N102"/>
    <mergeCell ref="O102:Q102"/>
    <mergeCell ref="R102:T102"/>
    <mergeCell ref="U102:W10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FE6A-4AAD-4911-96FE-F71E513FBA9A}">
  <dimension ref="A2:Y109"/>
  <sheetViews>
    <sheetView topLeftCell="A71" workbookViewId="0">
      <selection activeCell="R81" sqref="R81:T81"/>
    </sheetView>
  </sheetViews>
  <sheetFormatPr defaultRowHeight="15" x14ac:dyDescent="0.25"/>
  <cols>
    <col min="1" max="1" width="4.140625" customWidth="1"/>
    <col min="3" max="3" width="31" customWidth="1"/>
    <col min="5" max="5" width="8.7109375" customWidth="1"/>
    <col min="6" max="6" width="11.28515625" customWidth="1"/>
    <col min="7" max="7" width="14.5703125" customWidth="1"/>
    <col min="8" max="8" width="11.7109375" customWidth="1"/>
    <col min="10" max="10" width="3.140625" customWidth="1"/>
    <col min="11" max="11" width="1.7109375" hidden="1" customWidth="1"/>
    <col min="13" max="13" width="5" customWidth="1"/>
    <col min="14" max="14" width="0.140625" customWidth="1"/>
    <col min="16" max="16" width="6.28515625" customWidth="1"/>
    <col min="17" max="17" width="5.5703125" customWidth="1"/>
    <col min="18" max="18" width="0.85546875" hidden="1" customWidth="1"/>
    <col min="20" max="20" width="9.140625" customWidth="1"/>
    <col min="21" max="21" width="0.140625" customWidth="1"/>
    <col min="22" max="22" width="4.140625" hidden="1" customWidth="1"/>
    <col min="23" max="23" width="3.28515625" hidden="1" customWidth="1"/>
  </cols>
  <sheetData>
    <row r="2" spans="3:20" x14ac:dyDescent="0.25">
      <c r="H2" s="45" t="s">
        <v>104</v>
      </c>
    </row>
    <row r="3" spans="3:20" x14ac:dyDescent="0.25">
      <c r="G3" s="45" t="s">
        <v>127</v>
      </c>
      <c r="H3" s="45"/>
    </row>
    <row r="4" spans="3:20" x14ac:dyDescent="0.25">
      <c r="H4" s="46" t="s">
        <v>104</v>
      </c>
      <c r="I4" s="46"/>
      <c r="J4" s="46"/>
      <c r="K4" s="46"/>
    </row>
    <row r="5" spans="3:20" ht="18.75" x14ac:dyDescent="0.25">
      <c r="C5" s="14" t="s">
        <v>0</v>
      </c>
      <c r="D5" s="63" t="s">
        <v>105</v>
      </c>
      <c r="E5" s="15"/>
      <c r="F5" s="15"/>
      <c r="G5" s="15"/>
      <c r="H5" s="46" t="s">
        <v>106</v>
      </c>
      <c r="I5" s="46"/>
      <c r="J5" s="46"/>
      <c r="K5" s="46"/>
    </row>
    <row r="6" spans="3:20" ht="18.75" x14ac:dyDescent="0.25">
      <c r="C6" s="64" t="s">
        <v>111</v>
      </c>
      <c r="D6" s="63"/>
      <c r="E6" s="15"/>
      <c r="F6" s="15"/>
      <c r="G6" s="15"/>
      <c r="H6" s="46" t="s">
        <v>107</v>
      </c>
      <c r="I6" s="46"/>
      <c r="J6" s="46"/>
      <c r="K6" s="46"/>
    </row>
    <row r="7" spans="3:20" ht="15.75" x14ac:dyDescent="0.25">
      <c r="C7" s="64"/>
      <c r="D7" s="63"/>
      <c r="E7" s="65" t="s">
        <v>109</v>
      </c>
      <c r="F7" s="65"/>
      <c r="G7" s="65"/>
      <c r="H7" s="65"/>
    </row>
    <row r="8" spans="3:20" ht="33.75" x14ac:dyDescent="0.25">
      <c r="C8" s="40" t="s">
        <v>116</v>
      </c>
      <c r="D8" s="63"/>
      <c r="E8" s="59" t="s">
        <v>117</v>
      </c>
      <c r="F8" s="60"/>
      <c r="G8" s="60"/>
      <c r="H8" s="60"/>
      <c r="I8" s="61"/>
      <c r="J8" s="61"/>
      <c r="K8" s="61"/>
      <c r="L8" s="61"/>
      <c r="M8" s="61"/>
      <c r="N8" s="61"/>
      <c r="O8" s="61"/>
      <c r="P8" s="61"/>
    </row>
    <row r="9" spans="3:20" x14ac:dyDescent="0.25">
      <c r="C9" s="42" t="s">
        <v>118</v>
      </c>
      <c r="D9" s="63"/>
      <c r="E9" s="28" t="s">
        <v>128</v>
      </c>
      <c r="F9" s="28"/>
      <c r="G9" s="28"/>
      <c r="H9" s="28"/>
    </row>
    <row r="10" spans="3:20" ht="18.75" x14ac:dyDescent="0.25">
      <c r="C10" s="14" t="s">
        <v>110</v>
      </c>
      <c r="D10" s="63"/>
      <c r="E10" s="15"/>
      <c r="F10" s="15"/>
      <c r="G10" s="15"/>
      <c r="H10" s="15"/>
    </row>
    <row r="11" spans="3:20" ht="42.75" x14ac:dyDescent="0.25">
      <c r="C11" s="43" t="s">
        <v>119</v>
      </c>
      <c r="D11" s="20"/>
      <c r="E11" s="15"/>
      <c r="F11" s="15"/>
      <c r="G11" s="15"/>
      <c r="H11" s="15"/>
    </row>
    <row r="12" spans="3:20" ht="18.75" x14ac:dyDescent="0.25">
      <c r="C12" s="44" t="s">
        <v>120</v>
      </c>
      <c r="D12" s="20"/>
      <c r="E12" s="15"/>
      <c r="F12" s="15"/>
      <c r="G12" s="15"/>
      <c r="H12" s="15"/>
    </row>
    <row r="13" spans="3:20" ht="18.75" x14ac:dyDescent="0.25">
      <c r="C13" s="42" t="s">
        <v>124</v>
      </c>
      <c r="D13" s="20"/>
      <c r="E13" s="15"/>
      <c r="F13" s="15"/>
      <c r="G13" s="15"/>
      <c r="H13" s="15"/>
    </row>
    <row r="14" spans="3:20" ht="18.75" x14ac:dyDescent="0.25">
      <c r="C14" s="14" t="s">
        <v>0</v>
      </c>
      <c r="D14" s="20"/>
      <c r="E14" s="15"/>
      <c r="F14" s="15"/>
      <c r="G14" s="15"/>
      <c r="H14" s="15"/>
    </row>
    <row r="15" spans="3:20" ht="9.75" customHeight="1" x14ac:dyDescent="0.25">
      <c r="C15" s="44" t="s">
        <v>121</v>
      </c>
      <c r="D15" s="20"/>
      <c r="E15" s="15"/>
      <c r="F15" s="15"/>
      <c r="G15" s="15"/>
      <c r="H15" s="15"/>
      <c r="L15" s="62"/>
      <c r="M15" s="62"/>
      <c r="N15" s="62"/>
      <c r="O15" s="62"/>
      <c r="P15" s="62"/>
      <c r="Q15" s="62"/>
      <c r="R15" s="62"/>
      <c r="S15" s="62"/>
      <c r="T15" s="62"/>
    </row>
    <row r="16" spans="3:20" ht="18.75" x14ac:dyDescent="0.25">
      <c r="C16" s="40" t="s">
        <v>122</v>
      </c>
      <c r="D16" s="20"/>
      <c r="E16" s="15"/>
      <c r="F16" s="15"/>
      <c r="G16" s="15"/>
      <c r="H16" s="15"/>
      <c r="L16" s="62"/>
      <c r="M16" s="62"/>
      <c r="N16" s="62"/>
      <c r="O16" s="62"/>
      <c r="P16" s="62"/>
      <c r="Q16" s="62"/>
      <c r="R16" s="62"/>
      <c r="S16" s="62"/>
      <c r="T16" s="62"/>
    </row>
    <row r="17" spans="2:24" ht="18.75" x14ac:dyDescent="0.25">
      <c r="C17" s="42" t="s">
        <v>123</v>
      </c>
      <c r="D17" s="20"/>
      <c r="E17" s="15"/>
      <c r="F17" s="15"/>
      <c r="G17" s="15"/>
      <c r="H17" s="15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21"/>
    </row>
    <row r="18" spans="2:24" ht="24" x14ac:dyDescent="0.25">
      <c r="C18" s="16" t="s">
        <v>108</v>
      </c>
      <c r="D18" s="20"/>
      <c r="E18" s="15"/>
      <c r="F18" s="15"/>
      <c r="G18" s="15"/>
      <c r="H18" s="15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21"/>
    </row>
    <row r="19" spans="2:24" ht="18.75" x14ac:dyDescent="0.25">
      <c r="C19" s="54"/>
      <c r="D19" s="20"/>
      <c r="E19" s="15"/>
      <c r="F19" s="15"/>
      <c r="G19" s="15"/>
      <c r="H19" s="15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21"/>
    </row>
    <row r="20" spans="2:24" ht="15.75" thickBot="1" x14ac:dyDescent="0.3">
      <c r="H20" s="67" t="s">
        <v>1</v>
      </c>
      <c r="I20" s="67"/>
      <c r="J20" s="67"/>
      <c r="K20" s="67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21"/>
    </row>
    <row r="21" spans="2:24" x14ac:dyDescent="0.25">
      <c r="B21" s="77" t="s">
        <v>2</v>
      </c>
      <c r="C21" s="79"/>
      <c r="D21" s="68" t="s">
        <v>3</v>
      </c>
      <c r="E21" s="69"/>
      <c r="F21" s="69"/>
      <c r="G21" s="69"/>
      <c r="H21" s="69"/>
      <c r="I21" s="70"/>
      <c r="J21" s="77" t="s">
        <v>4</v>
      </c>
      <c r="K21" s="78"/>
      <c r="L21" s="78"/>
      <c r="M21" s="78"/>
      <c r="N21" s="78"/>
      <c r="O21" s="79"/>
      <c r="P21" s="66"/>
      <c r="Q21" s="62"/>
      <c r="R21" s="62"/>
      <c r="S21" s="62"/>
      <c r="T21" s="62"/>
      <c r="U21" s="62"/>
      <c r="V21" s="62"/>
      <c r="W21" s="62"/>
      <c r="X21" s="62"/>
    </row>
    <row r="22" spans="2:24" x14ac:dyDescent="0.25">
      <c r="B22" s="80"/>
      <c r="C22" s="82"/>
      <c r="D22" s="71"/>
      <c r="E22" s="72"/>
      <c r="F22" s="72"/>
      <c r="G22" s="72"/>
      <c r="H22" s="72"/>
      <c r="I22" s="73"/>
      <c r="J22" s="80"/>
      <c r="K22" s="81"/>
      <c r="L22" s="81"/>
      <c r="M22" s="81"/>
      <c r="N22" s="81"/>
      <c r="O22" s="82"/>
      <c r="P22" s="66"/>
      <c r="Q22" s="62"/>
      <c r="R22" s="62"/>
      <c r="S22" s="62"/>
      <c r="T22" s="62"/>
      <c r="U22" s="62"/>
      <c r="V22" s="62"/>
      <c r="W22" s="62"/>
      <c r="X22" s="62"/>
    </row>
    <row r="23" spans="2:24" x14ac:dyDescent="0.25">
      <c r="B23" s="80"/>
      <c r="C23" s="82"/>
      <c r="D23" s="71"/>
      <c r="E23" s="72"/>
      <c r="F23" s="72"/>
      <c r="G23" s="72"/>
      <c r="H23" s="72"/>
      <c r="I23" s="73"/>
      <c r="J23" s="80"/>
      <c r="K23" s="81"/>
      <c r="L23" s="81"/>
      <c r="M23" s="81"/>
      <c r="N23" s="81"/>
      <c r="O23" s="82"/>
      <c r="P23" s="66"/>
      <c r="Q23" s="62"/>
      <c r="R23" s="62"/>
      <c r="S23" s="62"/>
      <c r="T23" s="62"/>
      <c r="U23" s="62"/>
      <c r="V23" s="62"/>
      <c r="W23" s="62"/>
      <c r="X23" s="62"/>
    </row>
    <row r="24" spans="2:24" ht="15.75" thickBot="1" x14ac:dyDescent="0.3">
      <c r="B24" s="83"/>
      <c r="C24" s="85"/>
      <c r="D24" s="74"/>
      <c r="E24" s="75"/>
      <c r="F24" s="75"/>
      <c r="G24" s="75"/>
      <c r="H24" s="75"/>
      <c r="I24" s="76"/>
      <c r="J24" s="83"/>
      <c r="K24" s="84"/>
      <c r="L24" s="84"/>
      <c r="M24" s="84"/>
      <c r="N24" s="84"/>
      <c r="O24" s="85"/>
      <c r="P24" s="66"/>
      <c r="Q24" s="62"/>
      <c r="R24" s="62"/>
      <c r="S24" s="62"/>
      <c r="T24" s="62"/>
      <c r="U24" s="62"/>
      <c r="V24" s="62"/>
      <c r="W24" s="62"/>
      <c r="X24" s="62"/>
    </row>
    <row r="25" spans="2:24" ht="15.75" thickBot="1" x14ac:dyDescent="0.3">
      <c r="B25" s="86" t="s">
        <v>5</v>
      </c>
      <c r="C25" s="87"/>
      <c r="D25" s="86" t="s">
        <v>6</v>
      </c>
      <c r="E25" s="88"/>
      <c r="F25" s="88"/>
      <c r="G25" s="88"/>
      <c r="H25" s="88"/>
      <c r="I25" s="87"/>
      <c r="J25" s="89" t="s">
        <v>7</v>
      </c>
      <c r="K25" s="90"/>
      <c r="L25" s="91"/>
      <c r="M25" s="83">
        <v>38534407</v>
      </c>
      <c r="N25" s="84"/>
      <c r="O25" s="85"/>
      <c r="P25" s="66"/>
      <c r="Q25" s="62"/>
      <c r="R25" s="62"/>
      <c r="S25" s="62"/>
      <c r="T25" s="62"/>
      <c r="U25" s="62"/>
      <c r="V25" s="62"/>
      <c r="W25" s="62"/>
      <c r="X25" s="62"/>
    </row>
    <row r="26" spans="2:24" ht="15.75" thickBot="1" x14ac:dyDescent="0.3">
      <c r="B26" s="86" t="s">
        <v>8</v>
      </c>
      <c r="C26" s="87"/>
      <c r="D26" s="86" t="s">
        <v>9</v>
      </c>
      <c r="E26" s="88"/>
      <c r="F26" s="88"/>
      <c r="G26" s="88"/>
      <c r="H26" s="88"/>
      <c r="I26" s="87"/>
      <c r="J26" s="92" t="s">
        <v>10</v>
      </c>
      <c r="K26" s="93"/>
      <c r="L26" s="94"/>
      <c r="M26" s="86"/>
      <c r="N26" s="88"/>
      <c r="O26" s="87"/>
      <c r="P26" s="66"/>
      <c r="Q26" s="62"/>
      <c r="R26" s="62"/>
      <c r="S26" s="62"/>
      <c r="T26" s="62"/>
      <c r="U26" s="62"/>
      <c r="V26" s="62"/>
      <c r="W26" s="62"/>
      <c r="X26" s="62"/>
    </row>
    <row r="27" spans="2:24" ht="15.75" thickBot="1" x14ac:dyDescent="0.3">
      <c r="B27" s="86" t="s">
        <v>11</v>
      </c>
      <c r="C27" s="87"/>
      <c r="D27" s="86" t="s">
        <v>12</v>
      </c>
      <c r="E27" s="88"/>
      <c r="F27" s="88"/>
      <c r="G27" s="88"/>
      <c r="H27" s="88"/>
      <c r="I27" s="87"/>
      <c r="J27" s="92" t="s">
        <v>13</v>
      </c>
      <c r="K27" s="93"/>
      <c r="L27" s="94"/>
      <c r="M27" s="86"/>
      <c r="N27" s="88"/>
      <c r="O27" s="87"/>
      <c r="P27" s="66"/>
      <c r="Q27" s="62"/>
      <c r="R27" s="62"/>
      <c r="S27" s="62"/>
      <c r="T27" s="62"/>
      <c r="U27" s="62"/>
      <c r="V27" s="62"/>
      <c r="W27" s="62"/>
      <c r="X27" s="62"/>
    </row>
    <row r="28" spans="2:24" ht="24" customHeight="1" thickBot="1" x14ac:dyDescent="0.3">
      <c r="B28" s="86" t="s">
        <v>14</v>
      </c>
      <c r="C28" s="87"/>
      <c r="D28" s="95" t="s">
        <v>89</v>
      </c>
      <c r="E28" s="96"/>
      <c r="F28" s="96"/>
      <c r="G28" s="96"/>
      <c r="H28" s="96"/>
      <c r="I28" s="97"/>
      <c r="J28" s="98" t="s">
        <v>15</v>
      </c>
      <c r="K28" s="93"/>
      <c r="L28" s="94"/>
      <c r="M28" s="86" t="s">
        <v>16</v>
      </c>
      <c r="N28" s="88"/>
      <c r="O28" s="87"/>
      <c r="P28" s="66"/>
      <c r="Q28" s="62"/>
      <c r="R28" s="62"/>
      <c r="S28" s="62"/>
      <c r="T28" s="62"/>
      <c r="U28" s="62"/>
      <c r="V28" s="62"/>
      <c r="W28" s="62"/>
      <c r="X28" s="62"/>
    </row>
    <row r="29" spans="2:24" ht="15.75" thickBot="1" x14ac:dyDescent="0.3">
      <c r="B29" s="86" t="s">
        <v>17</v>
      </c>
      <c r="C29" s="87"/>
      <c r="D29" s="86"/>
      <c r="E29" s="88"/>
      <c r="F29" s="88"/>
      <c r="G29" s="88"/>
      <c r="H29" s="88"/>
      <c r="I29" s="87"/>
      <c r="J29" s="92"/>
      <c r="K29" s="93"/>
      <c r="L29" s="94"/>
      <c r="M29" s="86"/>
      <c r="N29" s="88"/>
      <c r="O29" s="87"/>
      <c r="P29" s="66"/>
      <c r="Q29" s="62"/>
      <c r="R29" s="62"/>
      <c r="S29" s="62"/>
      <c r="T29" s="62"/>
      <c r="U29" s="62"/>
      <c r="V29" s="62"/>
      <c r="W29" s="62"/>
      <c r="X29" s="62"/>
    </row>
    <row r="30" spans="2:24" ht="15.75" thickBot="1" x14ac:dyDescent="0.3">
      <c r="B30" s="86" t="s">
        <v>18</v>
      </c>
      <c r="C30" s="87"/>
      <c r="D30" s="86" t="s">
        <v>19</v>
      </c>
      <c r="E30" s="88"/>
      <c r="F30" s="88"/>
      <c r="G30" s="88"/>
      <c r="H30" s="88"/>
      <c r="I30" s="87"/>
      <c r="J30" s="92"/>
      <c r="K30" s="93"/>
      <c r="L30" s="94"/>
      <c r="M30" s="86"/>
      <c r="N30" s="88"/>
      <c r="O30" s="87"/>
      <c r="P30" s="66"/>
      <c r="Q30" s="62"/>
      <c r="R30" s="62"/>
      <c r="S30" s="62"/>
      <c r="T30" s="62"/>
      <c r="U30" s="62"/>
      <c r="V30" s="62"/>
      <c r="W30" s="62"/>
      <c r="X30" s="62"/>
    </row>
    <row r="31" spans="2:24" x14ac:dyDescent="0.25">
      <c r="I31" s="99"/>
      <c r="J31" s="99"/>
      <c r="K31" s="99"/>
      <c r="L31" s="99"/>
      <c r="M31" s="99"/>
      <c r="N31" s="99"/>
      <c r="O31" s="62"/>
      <c r="P31" s="62"/>
      <c r="Q31" s="62"/>
      <c r="R31" s="62"/>
      <c r="S31" s="62"/>
      <c r="T31" s="62"/>
      <c r="U31" s="62"/>
      <c r="V31" s="62"/>
      <c r="W31" s="62"/>
      <c r="X31" s="21"/>
    </row>
    <row r="32" spans="2:24" ht="15.75" x14ac:dyDescent="0.25">
      <c r="D32" s="65" t="s">
        <v>103</v>
      </c>
      <c r="E32" s="65"/>
      <c r="F32" s="65"/>
      <c r="G32" s="65"/>
      <c r="H32" s="65"/>
      <c r="I32" s="65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2:24" x14ac:dyDescent="0.25">
      <c r="B33" s="100" t="s">
        <v>88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2:24" x14ac:dyDescent="0.25">
      <c r="B34" s="101" t="s">
        <v>87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62"/>
      <c r="W34" s="62"/>
      <c r="X34" s="62"/>
    </row>
    <row r="35" spans="2:24" ht="16.5" thickBot="1" x14ac:dyDescent="0.3">
      <c r="E35" s="65" t="s">
        <v>114</v>
      </c>
      <c r="F35" s="65"/>
      <c r="G35" s="65"/>
      <c r="H35" s="65"/>
      <c r="I35" s="102"/>
      <c r="J35" s="102"/>
      <c r="K35" s="102"/>
      <c r="L35" s="102"/>
      <c r="M35" s="102"/>
      <c r="N35" s="102"/>
      <c r="O35" s="102"/>
      <c r="P35" s="102"/>
      <c r="Q35" s="102"/>
      <c r="R35" s="62"/>
      <c r="S35" s="62"/>
      <c r="T35" s="62"/>
      <c r="U35" s="62"/>
      <c r="V35" s="62"/>
      <c r="W35" s="62"/>
      <c r="X35" s="21"/>
    </row>
    <row r="36" spans="2:24" ht="15.75" thickBot="1" x14ac:dyDescent="0.3">
      <c r="H36" s="47"/>
      <c r="I36" s="109" t="s">
        <v>20</v>
      </c>
      <c r="J36" s="110"/>
      <c r="K36" s="111"/>
      <c r="L36" s="112"/>
      <c r="M36" s="113"/>
      <c r="N36" s="114"/>
      <c r="O36" s="112"/>
      <c r="P36" s="113"/>
      <c r="Q36" s="114"/>
      <c r="R36" s="62"/>
      <c r="S36" s="62"/>
      <c r="T36" s="62"/>
      <c r="U36" s="62"/>
      <c r="V36" s="62"/>
      <c r="W36" s="62"/>
      <c r="X36" s="21"/>
    </row>
    <row r="37" spans="2:24" ht="15.75" thickBot="1" x14ac:dyDescent="0.3">
      <c r="H37" s="86" t="s">
        <v>21</v>
      </c>
      <c r="I37" s="88"/>
      <c r="J37" s="88"/>
      <c r="K37" s="88"/>
      <c r="L37" s="88"/>
      <c r="M37" s="88"/>
      <c r="N37" s="88"/>
      <c r="O37" s="88"/>
      <c r="P37" s="87"/>
      <c r="Q37" s="66"/>
      <c r="R37" s="62"/>
      <c r="S37" s="62"/>
      <c r="T37" s="62"/>
      <c r="U37" s="62"/>
      <c r="V37" s="62"/>
      <c r="W37" s="115"/>
      <c r="X37" s="115"/>
    </row>
    <row r="38" spans="2:24" ht="60" customHeight="1" thickBot="1" x14ac:dyDescent="0.3">
      <c r="B38" s="86" t="s">
        <v>22</v>
      </c>
      <c r="C38" s="87"/>
      <c r="D38" s="17" t="s">
        <v>23</v>
      </c>
      <c r="E38" s="30" t="s">
        <v>24</v>
      </c>
      <c r="F38" s="30" t="s">
        <v>115</v>
      </c>
      <c r="G38" s="30" t="s">
        <v>25</v>
      </c>
      <c r="H38" s="48" t="s">
        <v>26</v>
      </c>
      <c r="I38" s="103" t="s">
        <v>27</v>
      </c>
      <c r="J38" s="104"/>
      <c r="K38" s="105"/>
      <c r="L38" s="103" t="s">
        <v>28</v>
      </c>
      <c r="M38" s="104"/>
      <c r="N38" s="105"/>
      <c r="O38" s="106" t="s">
        <v>29</v>
      </c>
      <c r="P38" s="107"/>
      <c r="Q38" s="108"/>
      <c r="R38" s="62"/>
      <c r="S38" s="62"/>
      <c r="T38" s="62"/>
      <c r="U38" s="62"/>
      <c r="V38" s="62"/>
      <c r="W38" s="62"/>
      <c r="X38" s="21"/>
    </row>
    <row r="39" spans="2:24" ht="15.75" thickBot="1" x14ac:dyDescent="0.3">
      <c r="B39" s="89" t="s">
        <v>30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116"/>
      <c r="S39" s="117"/>
      <c r="T39" s="62"/>
      <c r="U39" s="62"/>
      <c r="V39" s="62"/>
      <c r="W39" s="62"/>
      <c r="X39" s="62"/>
    </row>
    <row r="40" spans="2:24" ht="15.75" thickBot="1" x14ac:dyDescent="0.3">
      <c r="B40" s="92" t="s">
        <v>31</v>
      </c>
      <c r="C40" s="94"/>
      <c r="D40" s="1"/>
      <c r="E40" s="1"/>
      <c r="F40" s="1"/>
      <c r="G40" s="1"/>
      <c r="H40" s="1"/>
      <c r="I40" s="112"/>
      <c r="J40" s="113"/>
      <c r="K40" s="114"/>
      <c r="L40" s="112"/>
      <c r="M40" s="113"/>
      <c r="N40" s="114"/>
      <c r="O40" s="112"/>
      <c r="P40" s="113"/>
      <c r="Q40" s="114"/>
      <c r="R40" s="62"/>
      <c r="S40" s="62"/>
      <c r="T40" s="62"/>
      <c r="U40" s="62"/>
      <c r="V40" s="62"/>
      <c r="W40" s="62"/>
      <c r="X40" s="21"/>
    </row>
    <row r="41" spans="2:24" ht="38.25" customHeight="1" thickBot="1" x14ac:dyDescent="0.3">
      <c r="B41" s="118" t="s">
        <v>32</v>
      </c>
      <c r="C41" s="119"/>
      <c r="D41" s="2">
        <v>1010</v>
      </c>
      <c r="E41" s="1">
        <v>25478.880000000001</v>
      </c>
      <c r="F41" s="22">
        <v>25719.31</v>
      </c>
      <c r="G41" s="31">
        <f t="shared" ref="G41:G46" si="0">H41+I41+L41+O41</f>
        <v>29044.861999999997</v>
      </c>
      <c r="H41" s="31">
        <f>H42+H43+H44</f>
        <v>8162.8819999999996</v>
      </c>
      <c r="I41" s="120">
        <f>I42+I43+I44</f>
        <v>8273.9</v>
      </c>
      <c r="J41" s="88"/>
      <c r="K41" s="87"/>
      <c r="L41" s="120">
        <f>L42+L43+L44</f>
        <v>7454.7800000000007</v>
      </c>
      <c r="M41" s="88"/>
      <c r="N41" s="87"/>
      <c r="O41" s="120">
        <f>O42+O43+O44</f>
        <v>5153.3</v>
      </c>
      <c r="P41" s="88"/>
      <c r="Q41" s="87"/>
      <c r="R41" s="62"/>
      <c r="S41" s="62"/>
      <c r="T41" s="62"/>
      <c r="U41" s="62"/>
      <c r="V41" s="62"/>
      <c r="W41" s="62"/>
      <c r="X41" s="21"/>
    </row>
    <row r="42" spans="2:24" ht="26.25" customHeight="1" thickBot="1" x14ac:dyDescent="0.3">
      <c r="B42" s="118" t="s">
        <v>33</v>
      </c>
      <c r="C42" s="119"/>
      <c r="D42" s="2">
        <v>1020</v>
      </c>
      <c r="E42" s="35">
        <v>17668.98</v>
      </c>
      <c r="F42" s="22">
        <v>17443.919999999998</v>
      </c>
      <c r="G42" s="31">
        <f t="shared" si="0"/>
        <v>18036.600000000002</v>
      </c>
      <c r="H42" s="31">
        <f>4906.8</f>
        <v>4906.8</v>
      </c>
      <c r="I42" s="86">
        <v>4906.8</v>
      </c>
      <c r="J42" s="88"/>
      <c r="K42" s="87"/>
      <c r="L42" s="86">
        <v>4906.8</v>
      </c>
      <c r="M42" s="88"/>
      <c r="N42" s="87"/>
      <c r="O42" s="86">
        <f>3146.4+169.8</f>
        <v>3316.2000000000003</v>
      </c>
      <c r="P42" s="88"/>
      <c r="Q42" s="87"/>
      <c r="R42" s="62"/>
      <c r="S42" s="62"/>
      <c r="T42" s="62"/>
      <c r="U42" s="62"/>
      <c r="V42" s="62"/>
      <c r="W42" s="62"/>
      <c r="X42" s="21"/>
    </row>
    <row r="43" spans="2:24" ht="30.75" customHeight="1" thickBot="1" x14ac:dyDescent="0.3">
      <c r="B43" s="118" t="s">
        <v>34</v>
      </c>
      <c r="C43" s="119"/>
      <c r="D43" s="2">
        <v>1030</v>
      </c>
      <c r="E43" s="35">
        <v>7684.9</v>
      </c>
      <c r="F43" s="31">
        <v>7732.2</v>
      </c>
      <c r="G43" s="31">
        <f t="shared" si="0"/>
        <v>10530.762000000001</v>
      </c>
      <c r="H43" s="31">
        <f>2835.4+150+140.682</f>
        <v>3126.0819999999999</v>
      </c>
      <c r="I43" s="120">
        <f>2707.1+330+200</f>
        <v>3237.1</v>
      </c>
      <c r="J43" s="122"/>
      <c r="K43" s="123"/>
      <c r="L43" s="120">
        <v>2417.98</v>
      </c>
      <c r="M43" s="122"/>
      <c r="N43" s="123"/>
      <c r="O43" s="120">
        <v>1749.6</v>
      </c>
      <c r="P43" s="127"/>
      <c r="Q43" s="128"/>
      <c r="R43" s="62"/>
      <c r="S43" s="62"/>
      <c r="T43" s="62"/>
      <c r="U43" s="62"/>
      <c r="V43" s="62"/>
      <c r="W43" s="62"/>
      <c r="X43" s="21"/>
    </row>
    <row r="44" spans="2:24" ht="24.75" customHeight="1" thickBot="1" x14ac:dyDescent="0.3">
      <c r="B44" s="118" t="s">
        <v>35</v>
      </c>
      <c r="C44" s="121"/>
      <c r="D44" s="2">
        <v>1040</v>
      </c>
      <c r="E44" s="1"/>
      <c r="F44" s="22">
        <v>543.19000000000005</v>
      </c>
      <c r="G44" s="31">
        <f t="shared" si="0"/>
        <v>477.5</v>
      </c>
      <c r="H44" s="31">
        <f>H45+H46</f>
        <v>130</v>
      </c>
      <c r="I44" s="120">
        <f>I45+I46</f>
        <v>130</v>
      </c>
      <c r="J44" s="122"/>
      <c r="K44" s="123"/>
      <c r="L44" s="120">
        <f>L45+L46</f>
        <v>130</v>
      </c>
      <c r="M44" s="122"/>
      <c r="N44" s="123"/>
      <c r="O44" s="120">
        <v>87.5</v>
      </c>
      <c r="P44" s="122"/>
      <c r="Q44" s="123"/>
      <c r="R44" s="62"/>
      <c r="S44" s="62"/>
      <c r="T44" s="62"/>
      <c r="U44" s="62"/>
      <c r="V44" s="62"/>
      <c r="W44" s="62"/>
      <c r="X44" s="21"/>
    </row>
    <row r="45" spans="2:24" ht="15.75" thickBot="1" x14ac:dyDescent="0.3">
      <c r="B45" s="112" t="s">
        <v>36</v>
      </c>
      <c r="C45" s="129"/>
      <c r="D45" s="2">
        <v>1041</v>
      </c>
      <c r="E45" s="1"/>
      <c r="F45" s="2">
        <v>346.75</v>
      </c>
      <c r="G45" s="32">
        <f t="shared" si="0"/>
        <v>400</v>
      </c>
      <c r="H45" s="32">
        <v>100</v>
      </c>
      <c r="I45" s="130">
        <v>100</v>
      </c>
      <c r="J45" s="131"/>
      <c r="K45" s="132"/>
      <c r="L45" s="130">
        <v>100</v>
      </c>
      <c r="M45" s="131"/>
      <c r="N45" s="132"/>
      <c r="O45" s="130">
        <v>100</v>
      </c>
      <c r="P45" s="131"/>
      <c r="Q45" s="132"/>
      <c r="R45" s="62"/>
      <c r="S45" s="62"/>
      <c r="T45" s="62"/>
      <c r="U45" s="62"/>
      <c r="V45" s="62"/>
      <c r="W45" s="62"/>
      <c r="X45" s="21"/>
    </row>
    <row r="46" spans="2:24" ht="15.75" thickBot="1" x14ac:dyDescent="0.3">
      <c r="B46" s="112" t="s">
        <v>37</v>
      </c>
      <c r="C46" s="129"/>
      <c r="D46" s="2">
        <v>1042</v>
      </c>
      <c r="E46" s="1">
        <v>0</v>
      </c>
      <c r="F46" s="2">
        <v>196.44</v>
      </c>
      <c r="G46" s="32">
        <f t="shared" si="0"/>
        <v>120</v>
      </c>
      <c r="H46" s="32">
        <v>30</v>
      </c>
      <c r="I46" s="130">
        <v>30</v>
      </c>
      <c r="J46" s="131"/>
      <c r="K46" s="132"/>
      <c r="L46" s="130">
        <v>30</v>
      </c>
      <c r="M46" s="131"/>
      <c r="N46" s="132"/>
      <c r="O46" s="130">
        <v>30</v>
      </c>
      <c r="P46" s="131"/>
      <c r="Q46" s="132"/>
      <c r="R46" s="62"/>
      <c r="S46" s="62"/>
      <c r="T46" s="62"/>
      <c r="U46" s="62"/>
      <c r="V46" s="62"/>
      <c r="W46" s="62"/>
      <c r="X46" s="21"/>
    </row>
    <row r="47" spans="2:24" ht="15.75" thickBot="1" x14ac:dyDescent="0.3">
      <c r="B47" s="118" t="s">
        <v>38</v>
      </c>
      <c r="C47" s="135"/>
      <c r="D47" s="3"/>
      <c r="E47" s="3"/>
      <c r="F47" s="3"/>
      <c r="G47" s="3"/>
      <c r="H47" s="3"/>
      <c r="I47" s="136"/>
      <c r="J47" s="136"/>
      <c r="K47" s="136"/>
      <c r="L47" s="136"/>
      <c r="M47" s="136"/>
      <c r="N47" s="136"/>
      <c r="O47" s="136"/>
      <c r="P47" s="136"/>
      <c r="Q47" s="137"/>
      <c r="R47" s="62"/>
      <c r="S47" s="62"/>
      <c r="T47" s="62"/>
      <c r="U47" s="62"/>
      <c r="V47" s="62"/>
      <c r="W47" s="62"/>
      <c r="X47" s="21"/>
    </row>
    <row r="48" spans="2:24" ht="36" customHeight="1" thickBot="1" x14ac:dyDescent="0.3">
      <c r="B48" s="133" t="s">
        <v>39</v>
      </c>
      <c r="C48" s="134"/>
      <c r="D48" s="2">
        <v>1050</v>
      </c>
      <c r="E48" s="1">
        <v>25028.18</v>
      </c>
      <c r="F48" s="22">
        <v>25644.31</v>
      </c>
      <c r="G48" s="31">
        <f>H48+I48+L48+O48</f>
        <v>29044.8514</v>
      </c>
      <c r="H48" s="31">
        <f>H50+H56+H58+H66+H69+H61+H60+H57+H59</f>
        <v>8165.0572000000002</v>
      </c>
      <c r="I48" s="120">
        <f>I50+I56+I58+I66+I69+I60+I61+I74+I59+I68+I57</f>
        <v>8163.0862000000006</v>
      </c>
      <c r="J48" s="122"/>
      <c r="K48" s="123"/>
      <c r="L48" s="120">
        <f>L50+L56+L58+L61+L66+L69+L60+L57</f>
        <v>6974.73</v>
      </c>
      <c r="M48" s="122"/>
      <c r="N48" s="123"/>
      <c r="O48" s="120">
        <f>O50+O56+O58+O61+O66+O69+O60+O57</f>
        <v>5741.9780000000001</v>
      </c>
      <c r="P48" s="122"/>
      <c r="Q48" s="123"/>
      <c r="R48" s="62"/>
      <c r="S48" s="62"/>
      <c r="T48" s="62"/>
      <c r="U48" s="62"/>
      <c r="V48" s="62"/>
      <c r="W48" s="62"/>
      <c r="X48" s="21"/>
    </row>
    <row r="49" spans="2:24" ht="15.75" thickBot="1" x14ac:dyDescent="0.3">
      <c r="B49" s="112" t="s">
        <v>40</v>
      </c>
      <c r="C49" s="129"/>
      <c r="D49" s="2"/>
      <c r="E49" s="1"/>
      <c r="F49" s="22"/>
      <c r="G49" s="31"/>
      <c r="H49" s="22"/>
      <c r="I49" s="86"/>
      <c r="J49" s="88"/>
      <c r="K49" s="87"/>
      <c r="L49" s="86"/>
      <c r="M49" s="88"/>
      <c r="N49" s="87"/>
      <c r="O49" s="86"/>
      <c r="P49" s="88"/>
      <c r="Q49" s="87"/>
      <c r="R49" s="62"/>
      <c r="S49" s="62"/>
      <c r="T49" s="62"/>
      <c r="U49" s="62"/>
      <c r="V49" s="62"/>
      <c r="W49" s="62"/>
      <c r="X49" s="21"/>
    </row>
    <row r="50" spans="2:24" ht="15.75" thickBot="1" x14ac:dyDescent="0.3">
      <c r="B50" s="92" t="s">
        <v>41</v>
      </c>
      <c r="C50" s="138"/>
      <c r="D50" s="2">
        <v>1051</v>
      </c>
      <c r="E50" s="1">
        <v>2160.0700000000002</v>
      </c>
      <c r="F50" s="22">
        <v>2178.2600000000002</v>
      </c>
      <c r="G50" s="31">
        <f>H50+I50+L50+O50</f>
        <v>1696.529</v>
      </c>
      <c r="H50" s="31">
        <f>H51+H54+H55+H52+H53</f>
        <v>1083.5</v>
      </c>
      <c r="I50" s="120">
        <f>I51+I54+I55+I52+I53</f>
        <v>453.029</v>
      </c>
      <c r="J50" s="122"/>
      <c r="K50" s="123"/>
      <c r="L50" s="120">
        <f>L51+L52+L53+L54</f>
        <v>85</v>
      </c>
      <c r="M50" s="88"/>
      <c r="N50" s="87"/>
      <c r="O50" s="86">
        <f>O51+O52+O53+O54</f>
        <v>75</v>
      </c>
      <c r="P50" s="88"/>
      <c r="Q50" s="87"/>
      <c r="R50" s="62"/>
      <c r="S50" s="62"/>
      <c r="T50" s="62"/>
      <c r="U50" s="62"/>
      <c r="V50" s="62"/>
      <c r="W50" s="62"/>
      <c r="X50" s="21"/>
    </row>
    <row r="51" spans="2:24" ht="32.25" customHeight="1" thickBot="1" x14ac:dyDescent="0.3">
      <c r="B51" s="118" t="s">
        <v>91</v>
      </c>
      <c r="C51" s="121"/>
      <c r="D51" s="2" t="s">
        <v>42</v>
      </c>
      <c r="E51" s="29">
        <v>635.5</v>
      </c>
      <c r="F51" s="22">
        <v>785</v>
      </c>
      <c r="G51" s="22">
        <f>H51+I51+L51+O51</f>
        <v>425</v>
      </c>
      <c r="H51" s="22">
        <f>H52+60</f>
        <v>180</v>
      </c>
      <c r="I51" s="86">
        <f>I52+60</f>
        <v>135</v>
      </c>
      <c r="J51" s="88"/>
      <c r="K51" s="87"/>
      <c r="L51" s="86">
        <f>L52+60</f>
        <v>60</v>
      </c>
      <c r="M51" s="88"/>
      <c r="N51" s="87"/>
      <c r="O51" s="86">
        <f>O52+50</f>
        <v>50</v>
      </c>
      <c r="P51" s="88"/>
      <c r="Q51" s="87"/>
      <c r="R51" s="62"/>
      <c r="S51" s="62"/>
      <c r="T51" s="62"/>
      <c r="U51" s="62"/>
      <c r="V51" s="62"/>
      <c r="W51" s="62"/>
      <c r="X51" s="21"/>
    </row>
    <row r="52" spans="2:24" s="7" customFormat="1" ht="32.25" customHeight="1" thickBot="1" x14ac:dyDescent="0.3">
      <c r="B52" s="139" t="s">
        <v>94</v>
      </c>
      <c r="C52" s="140"/>
      <c r="D52" s="11" t="s">
        <v>92</v>
      </c>
      <c r="E52" s="36"/>
      <c r="F52" s="11">
        <v>520.35</v>
      </c>
      <c r="G52" s="11">
        <f>H52+I52</f>
        <v>195</v>
      </c>
      <c r="H52" s="11">
        <v>120</v>
      </c>
      <c r="I52" s="144">
        <v>75</v>
      </c>
      <c r="J52" s="145"/>
      <c r="K52" s="146"/>
      <c r="L52" s="144">
        <v>0</v>
      </c>
      <c r="M52" s="145"/>
      <c r="N52" s="146"/>
      <c r="O52" s="144">
        <v>0</v>
      </c>
      <c r="P52" s="145"/>
      <c r="Q52" s="146"/>
      <c r="X52" s="8"/>
    </row>
    <row r="53" spans="2:24" ht="32.25" customHeight="1" thickBot="1" x14ac:dyDescent="0.3">
      <c r="B53" s="118" t="s">
        <v>97</v>
      </c>
      <c r="C53" s="121"/>
      <c r="D53" s="2" t="s">
        <v>43</v>
      </c>
      <c r="E53" s="1"/>
      <c r="F53" s="22">
        <v>250</v>
      </c>
      <c r="G53" s="22">
        <f>H53+I53+L53+O53</f>
        <v>75</v>
      </c>
      <c r="H53" s="2">
        <v>25</v>
      </c>
      <c r="I53" s="147">
        <v>0</v>
      </c>
      <c r="J53" s="148"/>
      <c r="K53" s="149"/>
      <c r="L53" s="147">
        <v>25</v>
      </c>
      <c r="M53" s="148"/>
      <c r="N53" s="149"/>
      <c r="O53" s="147">
        <v>25</v>
      </c>
      <c r="P53" s="148"/>
      <c r="Q53" s="149"/>
      <c r="X53" s="21"/>
    </row>
    <row r="54" spans="2:24" s="23" customFormat="1" ht="36" customHeight="1" thickBot="1" x14ac:dyDescent="0.3">
      <c r="B54" s="139" t="s">
        <v>90</v>
      </c>
      <c r="C54" s="140"/>
      <c r="D54" s="12" t="s">
        <v>96</v>
      </c>
      <c r="E54" s="37">
        <v>1173.5999999999999</v>
      </c>
      <c r="F54" s="11">
        <v>622.91</v>
      </c>
      <c r="G54" s="51">
        <f>H54+I54+L54+O54</f>
        <v>1001.529</v>
      </c>
      <c r="H54" s="11">
        <v>758.5</v>
      </c>
      <c r="I54" s="150">
        <v>243.029</v>
      </c>
      <c r="J54" s="151"/>
      <c r="K54" s="152"/>
      <c r="L54" s="144">
        <v>0</v>
      </c>
      <c r="M54" s="145"/>
      <c r="N54" s="146"/>
      <c r="O54" s="144">
        <v>0</v>
      </c>
      <c r="P54" s="145"/>
      <c r="Q54" s="146"/>
      <c r="R54" s="153"/>
      <c r="S54" s="153"/>
      <c r="T54" s="153"/>
      <c r="U54" s="153"/>
      <c r="V54" s="153"/>
      <c r="W54" s="153"/>
      <c r="X54" s="9"/>
    </row>
    <row r="55" spans="2:24" ht="15.75" thickBot="1" x14ac:dyDescent="0.3">
      <c r="B55" s="118" t="s">
        <v>44</v>
      </c>
      <c r="C55" s="121"/>
      <c r="D55" s="2" t="s">
        <v>45</v>
      </c>
      <c r="E55" s="1">
        <v>50</v>
      </c>
      <c r="F55" s="22">
        <v>0</v>
      </c>
      <c r="G55" s="31">
        <v>0</v>
      </c>
      <c r="H55" s="31">
        <v>0</v>
      </c>
      <c r="I55" s="120">
        <v>0</v>
      </c>
      <c r="J55" s="122"/>
      <c r="K55" s="123"/>
      <c r="L55" s="120">
        <v>0</v>
      </c>
      <c r="M55" s="122"/>
      <c r="N55" s="123"/>
      <c r="O55" s="120">
        <v>0</v>
      </c>
      <c r="P55" s="122"/>
      <c r="Q55" s="123"/>
      <c r="R55" s="62"/>
      <c r="S55" s="62"/>
      <c r="T55" s="62"/>
      <c r="U55" s="62"/>
      <c r="V55" s="62"/>
      <c r="W55" s="62"/>
      <c r="X55" s="21"/>
    </row>
    <row r="56" spans="2:24" ht="24" customHeight="1" thickBot="1" x14ac:dyDescent="0.3">
      <c r="B56" s="118" t="s">
        <v>101</v>
      </c>
      <c r="C56" s="121"/>
      <c r="D56" s="2">
        <v>1052</v>
      </c>
      <c r="E56" s="1">
        <v>13958.81</v>
      </c>
      <c r="F56" s="22">
        <v>14471.89</v>
      </c>
      <c r="G56" s="31">
        <f>H56+I56+L56+O56</f>
        <v>14600</v>
      </c>
      <c r="H56" s="31">
        <v>3800</v>
      </c>
      <c r="I56" s="86">
        <v>3800</v>
      </c>
      <c r="J56" s="88"/>
      <c r="K56" s="87"/>
      <c r="L56" s="86">
        <v>3800</v>
      </c>
      <c r="M56" s="88"/>
      <c r="N56" s="87"/>
      <c r="O56" s="86">
        <v>3200</v>
      </c>
      <c r="P56" s="88"/>
      <c r="Q56" s="87"/>
      <c r="R56" s="62"/>
      <c r="S56" s="62"/>
      <c r="T56" s="62"/>
      <c r="U56" s="62"/>
      <c r="V56" s="62"/>
      <c r="W56" s="62"/>
      <c r="X56" s="21"/>
    </row>
    <row r="57" spans="2:24" s="7" customFormat="1" ht="24" customHeight="1" thickBot="1" x14ac:dyDescent="0.3">
      <c r="B57" s="139" t="s">
        <v>95</v>
      </c>
      <c r="C57" s="140"/>
      <c r="D57" s="11"/>
      <c r="E57" s="36"/>
      <c r="F57" s="11">
        <v>1801.06</v>
      </c>
      <c r="G57" s="51">
        <f>H57+I57+L57+O57</f>
        <v>4492.34</v>
      </c>
      <c r="H57" s="11">
        <f>757.26+130</f>
        <v>887.26</v>
      </c>
      <c r="I57" s="144">
        <v>1417.26</v>
      </c>
      <c r="J57" s="145"/>
      <c r="K57" s="146"/>
      <c r="L57" s="144">
        <v>1430.56</v>
      </c>
      <c r="M57" s="145"/>
      <c r="N57" s="146"/>
      <c r="O57" s="144">
        <v>757.26</v>
      </c>
      <c r="P57" s="145"/>
      <c r="Q57" s="146"/>
      <c r="X57" s="8"/>
    </row>
    <row r="58" spans="2:24" ht="33.75" customHeight="1" thickBot="1" x14ac:dyDescent="0.3">
      <c r="B58" s="118" t="s">
        <v>102</v>
      </c>
      <c r="C58" s="121"/>
      <c r="D58" s="2">
        <v>1053</v>
      </c>
      <c r="E58" s="1">
        <v>3011.6</v>
      </c>
      <c r="F58" s="22">
        <v>2944.89</v>
      </c>
      <c r="G58" s="31">
        <f>H58+I58+L58+O58</f>
        <v>3212</v>
      </c>
      <c r="H58" s="31">
        <f>H56*22%</f>
        <v>836</v>
      </c>
      <c r="I58" s="120">
        <f t="shared" ref="I58:L59" si="1">I56*22%</f>
        <v>836</v>
      </c>
      <c r="J58" s="122"/>
      <c r="K58" s="123"/>
      <c r="L58" s="120">
        <f t="shared" si="1"/>
        <v>836</v>
      </c>
      <c r="M58" s="122"/>
      <c r="N58" s="123"/>
      <c r="O58" s="120">
        <f t="shared" ref="O58:O59" si="2">O56*22%</f>
        <v>704</v>
      </c>
      <c r="P58" s="122"/>
      <c r="Q58" s="123"/>
      <c r="R58" s="62"/>
      <c r="S58" s="62"/>
      <c r="T58" s="62"/>
      <c r="U58" s="62"/>
      <c r="V58" s="62"/>
      <c r="W58" s="62"/>
      <c r="X58" s="21"/>
    </row>
    <row r="59" spans="2:24" s="7" customFormat="1" ht="33.75" customHeight="1" thickBot="1" x14ac:dyDescent="0.3">
      <c r="B59" s="139" t="s">
        <v>98</v>
      </c>
      <c r="C59" s="140"/>
      <c r="D59" s="11" t="s">
        <v>99</v>
      </c>
      <c r="E59" s="36"/>
      <c r="F59" s="11">
        <v>370.7</v>
      </c>
      <c r="G59" s="51">
        <f>H59+I59+L59+O59</f>
        <v>988.31479999999988</v>
      </c>
      <c r="H59" s="51">
        <f>H57*22%</f>
        <v>195.19720000000001</v>
      </c>
      <c r="I59" s="150">
        <f>I57*22%</f>
        <v>311.79719999999998</v>
      </c>
      <c r="J59" s="151"/>
      <c r="K59" s="152"/>
      <c r="L59" s="150">
        <f t="shared" si="1"/>
        <v>314.72319999999996</v>
      </c>
      <c r="M59" s="151"/>
      <c r="N59" s="152"/>
      <c r="O59" s="150">
        <f t="shared" si="2"/>
        <v>166.59719999999999</v>
      </c>
      <c r="P59" s="151"/>
      <c r="Q59" s="152"/>
      <c r="X59" s="8"/>
    </row>
    <row r="60" spans="2:24" ht="20.25" customHeight="1" thickBot="1" x14ac:dyDescent="0.3">
      <c r="B60" s="118" t="s">
        <v>46</v>
      </c>
      <c r="C60" s="121"/>
      <c r="D60" s="2">
        <v>1054</v>
      </c>
      <c r="E60" s="1">
        <v>598.78</v>
      </c>
      <c r="F60" s="22">
        <v>601.29</v>
      </c>
      <c r="G60" s="32">
        <f>H60+I60+L60+O60</f>
        <v>510.47</v>
      </c>
      <c r="H60" s="32">
        <v>120</v>
      </c>
      <c r="I60" s="130">
        <v>120</v>
      </c>
      <c r="J60" s="131"/>
      <c r="K60" s="132"/>
      <c r="L60" s="130">
        <f>150-29.53</f>
        <v>120.47</v>
      </c>
      <c r="M60" s="131"/>
      <c r="N60" s="132"/>
      <c r="O60" s="130">
        <v>150</v>
      </c>
      <c r="P60" s="131"/>
      <c r="Q60" s="132"/>
      <c r="R60" s="62"/>
      <c r="S60" s="62"/>
      <c r="T60" s="62"/>
      <c r="U60" s="62"/>
      <c r="V60" s="62"/>
      <c r="W60" s="62"/>
      <c r="X60" s="21"/>
    </row>
    <row r="61" spans="2:24" ht="24" customHeight="1" thickBot="1" x14ac:dyDescent="0.3">
      <c r="B61" s="118" t="s">
        <v>47</v>
      </c>
      <c r="C61" s="121"/>
      <c r="D61" s="2">
        <v>1055</v>
      </c>
      <c r="E61" s="1">
        <f>E62+E63+E64+E65</f>
        <v>826.31999999999994</v>
      </c>
      <c r="F61" s="22">
        <v>1036.9449999999999</v>
      </c>
      <c r="G61" s="22">
        <f>G62+G63+G64+G65</f>
        <v>1199.25</v>
      </c>
      <c r="H61" s="22">
        <f>H62+H63+H64+H65</f>
        <v>501.1</v>
      </c>
      <c r="I61" s="86">
        <f>I62+I63+I64+I65</f>
        <v>159</v>
      </c>
      <c r="J61" s="88"/>
      <c r="K61" s="87"/>
      <c r="L61" s="86">
        <f t="shared" ref="L61:O61" si="3">L62+L63+L64+L65</f>
        <v>146.69999999999999</v>
      </c>
      <c r="M61" s="88"/>
      <c r="N61" s="87"/>
      <c r="O61" s="86">
        <f t="shared" si="3"/>
        <v>392.45000000000005</v>
      </c>
      <c r="P61" s="88"/>
      <c r="Q61" s="87"/>
      <c r="R61" s="62"/>
      <c r="S61" s="62"/>
      <c r="T61" s="62"/>
      <c r="U61" s="62"/>
      <c r="V61" s="62"/>
      <c r="W61" s="62"/>
      <c r="X61" s="21"/>
    </row>
    <row r="62" spans="2:24" ht="36" customHeight="1" thickBot="1" x14ac:dyDescent="0.3">
      <c r="B62" s="118" t="s">
        <v>48</v>
      </c>
      <c r="C62" s="121"/>
      <c r="D62" s="2" t="s">
        <v>49</v>
      </c>
      <c r="E62" s="1">
        <v>22</v>
      </c>
      <c r="F62" s="2">
        <v>33.159999999999997</v>
      </c>
      <c r="G62" s="2">
        <f t="shared" ref="G62:G69" si="4">H62+I62+L62+O62</f>
        <v>64.3</v>
      </c>
      <c r="H62" s="2">
        <v>16.5</v>
      </c>
      <c r="I62" s="147">
        <v>16.5</v>
      </c>
      <c r="J62" s="148"/>
      <c r="K62" s="149"/>
      <c r="L62" s="147">
        <v>16.5</v>
      </c>
      <c r="M62" s="148"/>
      <c r="N62" s="149"/>
      <c r="O62" s="147">
        <v>14.8</v>
      </c>
      <c r="P62" s="148"/>
      <c r="Q62" s="149"/>
      <c r="R62" s="154"/>
      <c r="S62" s="154"/>
      <c r="T62" s="154"/>
      <c r="U62" s="62"/>
      <c r="V62" s="62"/>
      <c r="W62" s="62"/>
      <c r="X62" s="21"/>
    </row>
    <row r="63" spans="2:24" ht="24" customHeight="1" thickBot="1" x14ac:dyDescent="0.3">
      <c r="B63" s="118" t="s">
        <v>50</v>
      </c>
      <c r="C63" s="121"/>
      <c r="D63" s="2" t="s">
        <v>51</v>
      </c>
      <c r="E63" s="1">
        <v>291.48</v>
      </c>
      <c r="F63" s="2">
        <v>544.57500000000005</v>
      </c>
      <c r="G63" s="2">
        <f t="shared" si="4"/>
        <v>592.20000000000005</v>
      </c>
      <c r="H63" s="2">
        <v>210</v>
      </c>
      <c r="I63" s="147">
        <v>135</v>
      </c>
      <c r="J63" s="148"/>
      <c r="K63" s="149"/>
      <c r="L63" s="147">
        <v>122.2</v>
      </c>
      <c r="M63" s="148"/>
      <c r="N63" s="149"/>
      <c r="O63" s="147">
        <v>125</v>
      </c>
      <c r="P63" s="148"/>
      <c r="Q63" s="149"/>
      <c r="R63" s="154"/>
      <c r="S63" s="154"/>
      <c r="T63" s="154"/>
      <c r="U63" s="62"/>
      <c r="V63" s="62"/>
      <c r="W63" s="62"/>
      <c r="X63" s="21"/>
    </row>
    <row r="64" spans="2:24" ht="24" customHeight="1" thickBot="1" x14ac:dyDescent="0.3">
      <c r="B64" s="118" t="s">
        <v>52</v>
      </c>
      <c r="C64" s="121"/>
      <c r="D64" s="2" t="s">
        <v>53</v>
      </c>
      <c r="E64" s="1">
        <v>501.34</v>
      </c>
      <c r="F64" s="2">
        <v>426.71</v>
      </c>
      <c r="G64" s="2">
        <f t="shared" si="4"/>
        <v>503.65</v>
      </c>
      <c r="H64" s="2">
        <v>260</v>
      </c>
      <c r="I64" s="147">
        <v>0</v>
      </c>
      <c r="J64" s="148"/>
      <c r="K64" s="149"/>
      <c r="L64" s="147">
        <v>0</v>
      </c>
      <c r="M64" s="148"/>
      <c r="N64" s="149"/>
      <c r="O64" s="147">
        <v>243.65</v>
      </c>
      <c r="P64" s="148"/>
      <c r="Q64" s="149"/>
      <c r="R64" s="154"/>
      <c r="S64" s="154"/>
      <c r="T64" s="154"/>
      <c r="U64" s="62"/>
      <c r="V64" s="62"/>
      <c r="W64" s="62"/>
      <c r="X64" s="21"/>
    </row>
    <row r="65" spans="2:24" ht="36" customHeight="1" thickBot="1" x14ac:dyDescent="0.3">
      <c r="B65" s="118" t="s">
        <v>54</v>
      </c>
      <c r="C65" s="121"/>
      <c r="D65" s="2" t="s">
        <v>55</v>
      </c>
      <c r="E65" s="1">
        <v>11.5</v>
      </c>
      <c r="F65" s="2">
        <v>32.5</v>
      </c>
      <c r="G65" s="2">
        <f t="shared" si="4"/>
        <v>39.1</v>
      </c>
      <c r="H65" s="2">
        <v>14.6</v>
      </c>
      <c r="I65" s="147">
        <v>7.5</v>
      </c>
      <c r="J65" s="148"/>
      <c r="K65" s="149"/>
      <c r="L65" s="147">
        <v>8</v>
      </c>
      <c r="M65" s="148"/>
      <c r="N65" s="149"/>
      <c r="O65" s="147">
        <v>9</v>
      </c>
      <c r="P65" s="148"/>
      <c r="Q65" s="149"/>
      <c r="R65" s="154"/>
      <c r="S65" s="154"/>
      <c r="T65" s="154"/>
      <c r="U65" s="62"/>
      <c r="V65" s="62"/>
      <c r="W65" s="62"/>
      <c r="X65" s="21"/>
    </row>
    <row r="66" spans="2:24" ht="24" customHeight="1" thickBot="1" x14ac:dyDescent="0.3">
      <c r="B66" s="118" t="s">
        <v>93</v>
      </c>
      <c r="C66" s="121"/>
      <c r="D66" s="2">
        <v>1056</v>
      </c>
      <c r="E66" s="1">
        <v>1033.44</v>
      </c>
      <c r="F66" s="22">
        <v>1239.28</v>
      </c>
      <c r="G66" s="22">
        <f t="shared" si="4"/>
        <v>977.9</v>
      </c>
      <c r="H66" s="22">
        <f>H67+60</f>
        <v>232</v>
      </c>
      <c r="I66" s="86">
        <f>I67+35</f>
        <v>376</v>
      </c>
      <c r="J66" s="88"/>
      <c r="K66" s="87"/>
      <c r="L66" s="86">
        <f>L67+30</f>
        <v>196</v>
      </c>
      <c r="M66" s="88"/>
      <c r="N66" s="87"/>
      <c r="O66" s="86">
        <f>O67+30</f>
        <v>173.9</v>
      </c>
      <c r="P66" s="88"/>
      <c r="Q66" s="87"/>
      <c r="R66" s="154"/>
      <c r="S66" s="154"/>
      <c r="T66" s="154"/>
      <c r="U66" s="154"/>
      <c r="V66" s="154"/>
      <c r="W66" s="154"/>
      <c r="X66" s="21"/>
    </row>
    <row r="67" spans="2:24" s="7" customFormat="1" ht="24" customHeight="1" thickBot="1" x14ac:dyDescent="0.3">
      <c r="B67" s="139" t="s">
        <v>100</v>
      </c>
      <c r="C67" s="140"/>
      <c r="D67" s="13">
        <v>1056.0999999999999</v>
      </c>
      <c r="E67" s="36"/>
      <c r="F67" s="11">
        <v>612.1</v>
      </c>
      <c r="G67" s="11">
        <f t="shared" si="4"/>
        <v>822.9</v>
      </c>
      <c r="H67" s="11">
        <v>172</v>
      </c>
      <c r="I67" s="144">
        <f>141+200</f>
        <v>341</v>
      </c>
      <c r="J67" s="145"/>
      <c r="K67" s="146"/>
      <c r="L67" s="144">
        <v>166</v>
      </c>
      <c r="M67" s="145"/>
      <c r="N67" s="146"/>
      <c r="O67" s="144">
        <v>143.9</v>
      </c>
      <c r="P67" s="145"/>
      <c r="Q67" s="146"/>
      <c r="R67" s="10"/>
      <c r="S67" s="10"/>
      <c r="T67" s="10"/>
      <c r="U67" s="10"/>
      <c r="V67" s="10"/>
      <c r="W67" s="10"/>
      <c r="X67" s="8"/>
    </row>
    <row r="68" spans="2:24" s="7" customFormat="1" ht="24" customHeight="1" thickBot="1" x14ac:dyDescent="0.3">
      <c r="B68" s="158" t="s">
        <v>112</v>
      </c>
      <c r="C68" s="158"/>
      <c r="D68" s="13" t="s">
        <v>113</v>
      </c>
      <c r="E68" s="38">
        <v>0</v>
      </c>
      <c r="F68" s="11">
        <v>0</v>
      </c>
      <c r="G68" s="11">
        <v>0</v>
      </c>
      <c r="H68" s="11">
        <v>0</v>
      </c>
      <c r="I68" s="144">
        <v>0</v>
      </c>
      <c r="J68" s="145"/>
      <c r="K68" s="146"/>
      <c r="L68" s="144">
        <v>0</v>
      </c>
      <c r="M68" s="145"/>
      <c r="N68" s="50">
        <v>0</v>
      </c>
      <c r="O68" s="144"/>
      <c r="P68" s="145"/>
      <c r="Q68" s="50"/>
      <c r="R68" s="10"/>
      <c r="S68" s="10"/>
      <c r="T68" s="10"/>
      <c r="U68" s="10"/>
      <c r="V68" s="10"/>
      <c r="W68" s="10"/>
      <c r="X68" s="8"/>
    </row>
    <row r="69" spans="2:24" ht="40.5" customHeight="1" thickBot="1" x14ac:dyDescent="0.3">
      <c r="B69" s="118" t="s">
        <v>56</v>
      </c>
      <c r="C69" s="135"/>
      <c r="D69" s="4">
        <v>1057</v>
      </c>
      <c r="E69" s="39">
        <v>630</v>
      </c>
      <c r="F69" s="22">
        <v>1235.328</v>
      </c>
      <c r="G69" s="22">
        <f t="shared" si="4"/>
        <v>1849.3679999999999</v>
      </c>
      <c r="H69" s="22">
        <f>360+150</f>
        <v>510</v>
      </c>
      <c r="I69" s="86">
        <f>360+330</f>
        <v>690</v>
      </c>
      <c r="J69" s="88"/>
      <c r="K69" s="87"/>
      <c r="L69" s="86">
        <v>360</v>
      </c>
      <c r="M69" s="88"/>
      <c r="N69" s="87"/>
      <c r="O69" s="86">
        <v>289.36799999999999</v>
      </c>
      <c r="P69" s="88"/>
      <c r="Q69" s="87"/>
      <c r="R69" s="62"/>
      <c r="S69" s="62"/>
      <c r="T69" s="62"/>
      <c r="U69" s="62"/>
      <c r="V69" s="62"/>
      <c r="W69" s="62"/>
      <c r="X69" s="21"/>
    </row>
    <row r="70" spans="2:24" ht="15.75" thickBot="1" x14ac:dyDescent="0.3">
      <c r="B70" s="161" t="s">
        <v>57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3"/>
      <c r="S70" s="117"/>
      <c r="T70" s="62"/>
      <c r="U70" s="62"/>
      <c r="V70" s="62"/>
      <c r="W70" s="62"/>
      <c r="X70" s="62"/>
    </row>
    <row r="71" spans="2:24" ht="30.75" customHeight="1" thickBot="1" x14ac:dyDescent="0.3">
      <c r="B71" s="159" t="s">
        <v>58</v>
      </c>
      <c r="C71" s="160"/>
      <c r="D71" s="2">
        <v>2010</v>
      </c>
      <c r="E71" s="1">
        <v>3483.1</v>
      </c>
      <c r="F71" s="22">
        <v>3315.59</v>
      </c>
      <c r="G71" s="31">
        <f>H71+I71+L71+O71</f>
        <v>4200.3148000000001</v>
      </c>
      <c r="H71" s="31">
        <f>H58+H59</f>
        <v>1031.1972000000001</v>
      </c>
      <c r="I71" s="120">
        <f>I58+I59</f>
        <v>1147.7972</v>
      </c>
      <c r="J71" s="122"/>
      <c r="K71" s="123"/>
      <c r="L71" s="120">
        <f>L58+L59</f>
        <v>1150.7231999999999</v>
      </c>
      <c r="M71" s="122"/>
      <c r="N71" s="123"/>
      <c r="O71" s="120">
        <f>O58+O59</f>
        <v>870.59719999999993</v>
      </c>
      <c r="P71" s="122"/>
      <c r="Q71" s="123"/>
      <c r="R71" s="62"/>
      <c r="S71" s="62"/>
      <c r="T71" s="62"/>
      <c r="U71" s="62"/>
      <c r="V71" s="62"/>
      <c r="W71" s="62"/>
      <c r="X71" s="21"/>
    </row>
    <row r="72" spans="2:24" ht="28.5" customHeight="1" thickBot="1" x14ac:dyDescent="0.3">
      <c r="B72" s="159" t="s">
        <v>59</v>
      </c>
      <c r="C72" s="160"/>
      <c r="D72" s="2">
        <v>2020</v>
      </c>
      <c r="E72" s="1">
        <v>3028.19</v>
      </c>
      <c r="F72" s="22">
        <v>3485.79</v>
      </c>
      <c r="G72" s="31">
        <f>H72+I72+L72+O72</f>
        <v>3888.0396000000001</v>
      </c>
      <c r="H72" s="31">
        <f>(H56+H57)*23%</f>
        <v>1078.0698</v>
      </c>
      <c r="I72" s="120">
        <f>(I56+I57)*23%</f>
        <v>1199.9698000000001</v>
      </c>
      <c r="J72" s="122"/>
      <c r="K72" s="123"/>
      <c r="L72" s="120">
        <f>L56*23%</f>
        <v>874</v>
      </c>
      <c r="M72" s="122"/>
      <c r="N72" s="123"/>
      <c r="O72" s="120">
        <f>O56*23%</f>
        <v>736</v>
      </c>
      <c r="P72" s="122"/>
      <c r="Q72" s="123"/>
      <c r="R72" s="62"/>
      <c r="S72" s="62"/>
      <c r="T72" s="62"/>
      <c r="U72" s="62"/>
      <c r="V72" s="62"/>
      <c r="W72" s="62"/>
      <c r="X72" s="21"/>
    </row>
    <row r="73" spans="2:24" ht="15.75" thickBot="1" x14ac:dyDescent="0.3">
      <c r="B73" s="161" t="s">
        <v>60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3"/>
      <c r="S73" s="117"/>
      <c r="T73" s="62"/>
      <c r="U73" s="62"/>
      <c r="V73" s="62"/>
      <c r="W73" s="62"/>
      <c r="X73" s="62"/>
    </row>
    <row r="74" spans="2:24" ht="21" customHeight="1" thickBot="1" x14ac:dyDescent="0.3">
      <c r="B74" s="95" t="s">
        <v>61</v>
      </c>
      <c r="C74" s="97"/>
      <c r="D74" s="2">
        <v>3010</v>
      </c>
      <c r="E74" s="2">
        <v>2533</v>
      </c>
      <c r="F74" s="31">
        <v>1380.93</v>
      </c>
      <c r="G74" s="31">
        <f>G75</f>
        <v>0</v>
      </c>
      <c r="H74" s="31">
        <v>0</v>
      </c>
      <c r="I74" s="120">
        <f>I75</f>
        <v>0</v>
      </c>
      <c r="J74" s="122"/>
      <c r="K74" s="123"/>
      <c r="L74" s="120">
        <f t="shared" ref="L74" si="5">L75</f>
        <v>0</v>
      </c>
      <c r="M74" s="122"/>
      <c r="N74" s="123"/>
      <c r="O74" s="120">
        <f t="shared" ref="O74" si="6">O75</f>
        <v>0</v>
      </c>
      <c r="P74" s="122"/>
      <c r="Q74" s="123"/>
      <c r="R74" s="62"/>
      <c r="S74" s="62"/>
      <c r="T74" s="62"/>
      <c r="U74" s="62"/>
      <c r="V74" s="62"/>
      <c r="W74" s="62"/>
      <c r="X74" s="21"/>
    </row>
    <row r="75" spans="2:24" ht="22.5" customHeight="1" thickBot="1" x14ac:dyDescent="0.3">
      <c r="B75" s="139" t="s">
        <v>62</v>
      </c>
      <c r="C75" s="140"/>
      <c r="D75" s="2">
        <v>3011</v>
      </c>
      <c r="E75" s="2">
        <v>2281.6</v>
      </c>
      <c r="F75" s="31">
        <v>1380.93</v>
      </c>
      <c r="G75" s="32">
        <f>G76</f>
        <v>0</v>
      </c>
      <c r="H75" s="32">
        <v>0</v>
      </c>
      <c r="I75" s="130">
        <f>I78</f>
        <v>0</v>
      </c>
      <c r="J75" s="131"/>
      <c r="K75" s="132"/>
      <c r="L75" s="130">
        <v>0</v>
      </c>
      <c r="M75" s="131"/>
      <c r="N75" s="132"/>
      <c r="O75" s="130">
        <v>0</v>
      </c>
      <c r="P75" s="131"/>
      <c r="Q75" s="132"/>
      <c r="R75" s="62"/>
      <c r="S75" s="62"/>
      <c r="T75" s="62"/>
      <c r="U75" s="166"/>
      <c r="V75" s="166"/>
      <c r="W75" s="166"/>
      <c r="X75" s="21"/>
    </row>
    <row r="76" spans="2:24" ht="15.75" thickBot="1" x14ac:dyDescent="0.3">
      <c r="B76" s="164" t="s">
        <v>63</v>
      </c>
      <c r="C76" s="165"/>
      <c r="D76" s="2">
        <v>3020</v>
      </c>
      <c r="E76" s="2">
        <v>2533</v>
      </c>
      <c r="F76" s="32">
        <v>1380.93</v>
      </c>
      <c r="G76" s="32">
        <f>G78</f>
        <v>0</v>
      </c>
      <c r="H76" s="32">
        <v>0</v>
      </c>
      <c r="I76" s="130">
        <f>I78</f>
        <v>0</v>
      </c>
      <c r="J76" s="131"/>
      <c r="K76" s="132"/>
      <c r="L76" s="130">
        <v>0</v>
      </c>
      <c r="M76" s="131"/>
      <c r="N76" s="132"/>
      <c r="O76" s="130">
        <v>0</v>
      </c>
      <c r="P76" s="131"/>
      <c r="Q76" s="132"/>
      <c r="R76" s="62"/>
      <c r="S76" s="62"/>
      <c r="T76" s="62"/>
      <c r="U76" s="62"/>
      <c r="V76" s="62"/>
      <c r="W76" s="62"/>
      <c r="X76" s="21"/>
    </row>
    <row r="77" spans="2:24" ht="15.75" thickBot="1" x14ac:dyDescent="0.3">
      <c r="B77" s="159" t="s">
        <v>64</v>
      </c>
      <c r="C77" s="160"/>
      <c r="D77" s="2">
        <v>3021</v>
      </c>
      <c r="E77" s="2"/>
      <c r="F77" s="32"/>
      <c r="G77" s="32"/>
      <c r="H77" s="32"/>
      <c r="I77" s="130"/>
      <c r="J77" s="131"/>
      <c r="K77" s="132"/>
      <c r="L77" s="130"/>
      <c r="M77" s="131"/>
      <c r="N77" s="132"/>
      <c r="O77" s="130"/>
      <c r="P77" s="131"/>
      <c r="Q77" s="132"/>
      <c r="R77" s="62"/>
      <c r="S77" s="62"/>
      <c r="T77" s="62"/>
      <c r="U77" s="62"/>
      <c r="V77" s="62"/>
      <c r="W77" s="62"/>
      <c r="X77" s="21"/>
    </row>
    <row r="78" spans="2:24" ht="27.75" customHeight="1" thickBot="1" x14ac:dyDescent="0.3">
      <c r="B78" s="133" t="s">
        <v>65</v>
      </c>
      <c r="C78" s="134"/>
      <c r="D78" s="2">
        <v>3022</v>
      </c>
      <c r="E78" s="2">
        <v>2090</v>
      </c>
      <c r="F78" s="32">
        <v>1380.93</v>
      </c>
      <c r="G78" s="31"/>
      <c r="H78" s="31">
        <v>0</v>
      </c>
      <c r="I78" s="120">
        <v>0</v>
      </c>
      <c r="J78" s="122"/>
      <c r="K78" s="123"/>
      <c r="L78" s="120">
        <v>0</v>
      </c>
      <c r="M78" s="122"/>
      <c r="N78" s="123"/>
      <c r="O78" s="120">
        <v>0</v>
      </c>
      <c r="P78" s="122"/>
      <c r="Q78" s="122"/>
      <c r="R78" s="62"/>
      <c r="S78" s="62"/>
      <c r="T78" s="62"/>
      <c r="U78" s="62"/>
      <c r="V78" s="62"/>
      <c r="W78" s="62"/>
      <c r="X78" s="21"/>
    </row>
    <row r="79" spans="2:24" ht="18.75" customHeight="1" thickBot="1" x14ac:dyDescent="0.3">
      <c r="B79" s="133" t="s">
        <v>66</v>
      </c>
      <c r="C79" s="134"/>
      <c r="D79" s="2">
        <v>3023</v>
      </c>
      <c r="E79" s="2"/>
      <c r="F79" s="1"/>
      <c r="G79" s="2" t="s">
        <v>67</v>
      </c>
      <c r="H79" s="2" t="s">
        <v>67</v>
      </c>
      <c r="I79" s="147" t="s">
        <v>67</v>
      </c>
      <c r="J79" s="148"/>
      <c r="K79" s="149"/>
      <c r="L79" s="147" t="s">
        <v>67</v>
      </c>
      <c r="M79" s="148"/>
      <c r="N79" s="149"/>
      <c r="O79" s="147" t="s">
        <v>67</v>
      </c>
      <c r="P79" s="148"/>
      <c r="Q79" s="149"/>
      <c r="R79" s="62"/>
      <c r="S79" s="62"/>
      <c r="T79" s="62"/>
      <c r="U79" s="62"/>
      <c r="V79" s="62"/>
      <c r="W79" s="62"/>
      <c r="X79" s="21"/>
    </row>
    <row r="80" spans="2:24" ht="17.25" customHeight="1" thickBot="1" x14ac:dyDescent="0.3">
      <c r="B80" s="133" t="s">
        <v>68</v>
      </c>
      <c r="C80" s="134"/>
      <c r="D80" s="2">
        <v>3024</v>
      </c>
      <c r="E80" s="2"/>
      <c r="F80" s="1"/>
      <c r="G80" s="2" t="s">
        <v>67</v>
      </c>
      <c r="H80" s="2" t="s">
        <v>67</v>
      </c>
      <c r="I80" s="147" t="s">
        <v>67</v>
      </c>
      <c r="J80" s="148"/>
      <c r="K80" s="149"/>
      <c r="L80" s="147" t="s">
        <v>67</v>
      </c>
      <c r="M80" s="148"/>
      <c r="N80" s="149"/>
      <c r="O80" s="147" t="s">
        <v>67</v>
      </c>
      <c r="P80" s="148"/>
      <c r="Q80" s="149"/>
      <c r="R80" s="62"/>
      <c r="S80" s="62"/>
      <c r="T80" s="62"/>
      <c r="U80" s="62"/>
      <c r="V80" s="62"/>
      <c r="W80" s="62"/>
      <c r="X80" s="21"/>
    </row>
    <row r="81" spans="2:25" ht="24" customHeight="1" thickBot="1" x14ac:dyDescent="0.3">
      <c r="B81" s="133" t="s">
        <v>69</v>
      </c>
      <c r="C81" s="169"/>
      <c r="D81" s="2">
        <v>3025</v>
      </c>
      <c r="E81" s="2"/>
      <c r="F81" s="1"/>
      <c r="G81" s="2" t="s">
        <v>67</v>
      </c>
      <c r="H81" s="2" t="s">
        <v>67</v>
      </c>
      <c r="I81" s="147" t="s">
        <v>67</v>
      </c>
      <c r="J81" s="148"/>
      <c r="K81" s="149"/>
      <c r="L81" s="147" t="s">
        <v>67</v>
      </c>
      <c r="M81" s="148"/>
      <c r="N81" s="149"/>
      <c r="O81" s="147" t="s">
        <v>67</v>
      </c>
      <c r="P81" s="148"/>
      <c r="Q81" s="149"/>
      <c r="R81" s="62"/>
      <c r="S81" s="62"/>
      <c r="T81" s="62"/>
      <c r="U81" s="62"/>
      <c r="V81" s="62"/>
      <c r="W81" s="62"/>
      <c r="X81" s="21"/>
    </row>
    <row r="82" spans="2:25" ht="15.75" thickBot="1" x14ac:dyDescent="0.3">
      <c r="B82" s="167" t="s">
        <v>70</v>
      </c>
      <c r="C82" s="168"/>
      <c r="D82" s="2">
        <v>3026</v>
      </c>
      <c r="E82" s="32">
        <v>443</v>
      </c>
      <c r="F82" s="31">
        <v>0</v>
      </c>
      <c r="G82" s="2" t="s">
        <v>67</v>
      </c>
      <c r="H82" s="2" t="s">
        <v>67</v>
      </c>
      <c r="I82" s="147" t="s">
        <v>67</v>
      </c>
      <c r="J82" s="148"/>
      <c r="K82" s="149"/>
      <c r="L82" s="147" t="s">
        <v>67</v>
      </c>
      <c r="M82" s="148"/>
      <c r="N82" s="149"/>
      <c r="O82" s="147" t="s">
        <v>67</v>
      </c>
      <c r="P82" s="148"/>
      <c r="Q82" s="149"/>
      <c r="R82" s="62"/>
      <c r="S82" s="62"/>
      <c r="T82" s="62"/>
      <c r="U82" s="62"/>
      <c r="V82" s="62"/>
      <c r="W82" s="62"/>
      <c r="X82" s="21"/>
    </row>
    <row r="83" spans="2:25" s="24" customFormat="1" ht="25.5" customHeight="1" thickBot="1" x14ac:dyDescent="0.25">
      <c r="B83" s="164" t="s">
        <v>71</v>
      </c>
      <c r="C83" s="165"/>
      <c r="D83" s="22">
        <v>4010</v>
      </c>
      <c r="E83" s="29">
        <v>25478.880000000001</v>
      </c>
      <c r="F83" s="29">
        <v>25719.3</v>
      </c>
      <c r="G83" s="31">
        <f>H83+I83+L83+O83-0.01</f>
        <v>29044.851999999999</v>
      </c>
      <c r="H83" s="31">
        <f>H41</f>
        <v>8162.8819999999996</v>
      </c>
      <c r="I83" s="86">
        <f>I41</f>
        <v>8273.9</v>
      </c>
      <c r="J83" s="88"/>
      <c r="K83" s="87"/>
      <c r="L83" s="86">
        <f>L41</f>
        <v>7454.7800000000007</v>
      </c>
      <c r="M83" s="88"/>
      <c r="N83" s="87"/>
      <c r="O83" s="86">
        <f>O41</f>
        <v>5153.3</v>
      </c>
      <c r="P83" s="170"/>
      <c r="Q83" s="171"/>
      <c r="R83" s="172"/>
      <c r="S83" s="172"/>
      <c r="T83" s="172"/>
      <c r="U83" s="172"/>
      <c r="V83" s="172"/>
      <c r="W83" s="172"/>
      <c r="X83" s="18"/>
    </row>
    <row r="84" spans="2:25" s="24" customFormat="1" ht="21" customHeight="1" thickBot="1" x14ac:dyDescent="0.25">
      <c r="B84" s="92" t="s">
        <v>72</v>
      </c>
      <c r="C84" s="138"/>
      <c r="D84" s="22">
        <v>5010</v>
      </c>
      <c r="E84" s="29">
        <v>25366.18</v>
      </c>
      <c r="F84" s="29">
        <v>25644.3</v>
      </c>
      <c r="G84" s="31">
        <f>H84+I84+L84+O84</f>
        <v>29044.8514</v>
      </c>
      <c r="H84" s="31">
        <f>H48+H74</f>
        <v>8165.0572000000002</v>
      </c>
      <c r="I84" s="120">
        <f>I48</f>
        <v>8163.0862000000006</v>
      </c>
      <c r="J84" s="122"/>
      <c r="K84" s="123"/>
      <c r="L84" s="120">
        <f>L48+L74</f>
        <v>6974.73</v>
      </c>
      <c r="M84" s="122"/>
      <c r="N84" s="123"/>
      <c r="O84" s="120">
        <f>O48+O74</f>
        <v>5741.9780000000001</v>
      </c>
      <c r="P84" s="170"/>
      <c r="Q84" s="171"/>
      <c r="R84" s="172"/>
      <c r="S84" s="172"/>
      <c r="T84" s="172"/>
      <c r="U84" s="172"/>
      <c r="V84" s="172"/>
      <c r="W84" s="172"/>
      <c r="X84" s="18"/>
      <c r="Y84" s="19">
        <f>G83-G84</f>
        <v>5.9999999939464033E-4</v>
      </c>
    </row>
    <row r="85" spans="2:25" ht="15.75" thickBot="1" x14ac:dyDescent="0.3">
      <c r="B85" s="89" t="s">
        <v>73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/>
      <c r="S85" s="66"/>
      <c r="T85" s="62"/>
      <c r="U85" s="62"/>
      <c r="V85" s="62"/>
      <c r="W85" s="62"/>
      <c r="X85" s="62"/>
    </row>
    <row r="86" spans="2:25" ht="15.75" thickBot="1" x14ac:dyDescent="0.3">
      <c r="B86" s="92" t="s">
        <v>74</v>
      </c>
      <c r="C86" s="94"/>
      <c r="D86" s="5">
        <v>6010</v>
      </c>
      <c r="E86" s="22">
        <f>E87+E88+E89+E90+E91+E92</f>
        <v>79</v>
      </c>
      <c r="F86" s="22">
        <v>70.5</v>
      </c>
      <c r="G86" s="22">
        <f>G87+G88+G89+G90+G91+G92</f>
        <v>70.5</v>
      </c>
      <c r="H86" s="22">
        <f>H87+H88+H89+H90+H91+H92</f>
        <v>70.5</v>
      </c>
      <c r="I86" s="173">
        <f>I87+I88+I89+I90+I91+I92</f>
        <v>70.5</v>
      </c>
      <c r="J86" s="174"/>
      <c r="K86" s="175"/>
      <c r="L86" s="173">
        <f>L87+L88+L89+L90+L91+L92</f>
        <v>70.5</v>
      </c>
      <c r="M86" s="174"/>
      <c r="N86" s="175"/>
      <c r="O86" s="86">
        <f>O87+O88+O89+O90+O91+O92</f>
        <v>70.5</v>
      </c>
      <c r="P86" s="88"/>
      <c r="Q86" s="87"/>
      <c r="R86" s="62"/>
      <c r="S86" s="62"/>
      <c r="T86" s="62"/>
      <c r="U86" s="62"/>
      <c r="V86" s="62"/>
      <c r="W86" s="62"/>
      <c r="X86" s="21"/>
    </row>
    <row r="87" spans="2:25" ht="15.75" thickBot="1" x14ac:dyDescent="0.3">
      <c r="B87" s="112" t="s">
        <v>75</v>
      </c>
      <c r="C87" s="129"/>
      <c r="D87" s="5">
        <v>6011</v>
      </c>
      <c r="E87" s="2">
        <v>1</v>
      </c>
      <c r="F87" s="2">
        <v>1</v>
      </c>
      <c r="G87" s="2">
        <v>1</v>
      </c>
      <c r="H87" s="2">
        <v>1</v>
      </c>
      <c r="I87" s="147">
        <v>1</v>
      </c>
      <c r="J87" s="148"/>
      <c r="K87" s="149"/>
      <c r="L87" s="147">
        <v>1</v>
      </c>
      <c r="M87" s="149"/>
      <c r="N87" s="2">
        <v>1</v>
      </c>
      <c r="O87" s="147">
        <v>1</v>
      </c>
      <c r="P87" s="148"/>
      <c r="Q87" s="149"/>
      <c r="R87" s="62"/>
      <c r="S87" s="62"/>
      <c r="T87" s="62"/>
      <c r="U87" s="62"/>
      <c r="V87" s="62"/>
      <c r="W87" s="62"/>
      <c r="X87" s="21"/>
    </row>
    <row r="88" spans="2:25" ht="15.75" thickBot="1" x14ac:dyDescent="0.3">
      <c r="B88" s="112" t="s">
        <v>76</v>
      </c>
      <c r="C88" s="114"/>
      <c r="D88" s="5">
        <v>6012</v>
      </c>
      <c r="E88" s="2">
        <v>20</v>
      </c>
      <c r="F88" s="2">
        <v>15.5</v>
      </c>
      <c r="G88" s="2">
        <v>15.5</v>
      </c>
      <c r="H88" s="2">
        <v>15.5</v>
      </c>
      <c r="I88" s="147">
        <v>15.5</v>
      </c>
      <c r="J88" s="148"/>
      <c r="K88" s="149"/>
      <c r="L88" s="147">
        <v>15.5</v>
      </c>
      <c r="M88" s="149"/>
      <c r="N88" s="2">
        <v>15.5</v>
      </c>
      <c r="O88" s="147">
        <v>15.5</v>
      </c>
      <c r="P88" s="148"/>
      <c r="Q88" s="149"/>
      <c r="R88" s="62"/>
      <c r="S88" s="62"/>
      <c r="T88" s="62"/>
      <c r="U88" s="62"/>
      <c r="V88" s="62"/>
      <c r="W88" s="62"/>
      <c r="X88" s="21"/>
    </row>
    <row r="89" spans="2:25" ht="15.75" thickBot="1" x14ac:dyDescent="0.3">
      <c r="B89" s="112" t="s">
        <v>77</v>
      </c>
      <c r="C89" s="129"/>
      <c r="D89" s="5">
        <v>6013</v>
      </c>
      <c r="E89" s="2">
        <v>15.5</v>
      </c>
      <c r="F89" s="2">
        <v>16.5</v>
      </c>
      <c r="G89" s="2">
        <v>16.5</v>
      </c>
      <c r="H89" s="2">
        <v>16.5</v>
      </c>
      <c r="I89" s="147">
        <v>16.5</v>
      </c>
      <c r="J89" s="148"/>
      <c r="K89" s="149"/>
      <c r="L89" s="147">
        <v>16.5</v>
      </c>
      <c r="M89" s="149"/>
      <c r="N89" s="2">
        <v>16.5</v>
      </c>
      <c r="O89" s="147">
        <v>16.5</v>
      </c>
      <c r="P89" s="148"/>
      <c r="Q89" s="149"/>
      <c r="R89" s="62"/>
      <c r="S89" s="62"/>
      <c r="T89" s="62"/>
      <c r="U89" s="62"/>
      <c r="V89" s="62"/>
      <c r="W89" s="62"/>
      <c r="X89" s="21"/>
    </row>
    <row r="90" spans="2:25" ht="15.75" thickBot="1" x14ac:dyDescent="0.3">
      <c r="B90" s="112" t="s">
        <v>78</v>
      </c>
      <c r="C90" s="114"/>
      <c r="D90" s="5">
        <v>6014</v>
      </c>
      <c r="E90" s="2">
        <v>29</v>
      </c>
      <c r="F90" s="2">
        <v>22</v>
      </c>
      <c r="G90" s="2">
        <v>22</v>
      </c>
      <c r="H90" s="2">
        <v>22</v>
      </c>
      <c r="I90" s="147">
        <v>22</v>
      </c>
      <c r="J90" s="148"/>
      <c r="K90" s="149"/>
      <c r="L90" s="147">
        <v>22</v>
      </c>
      <c r="M90" s="149"/>
      <c r="N90" s="2">
        <v>22</v>
      </c>
      <c r="O90" s="147">
        <v>22</v>
      </c>
      <c r="P90" s="148"/>
      <c r="Q90" s="149"/>
      <c r="R90" s="62"/>
      <c r="S90" s="62"/>
      <c r="T90" s="62"/>
      <c r="U90" s="62"/>
      <c r="V90" s="62"/>
      <c r="W90" s="62"/>
      <c r="X90" s="21"/>
    </row>
    <row r="91" spans="2:25" ht="15.75" thickBot="1" x14ac:dyDescent="0.3">
      <c r="B91" s="112" t="s">
        <v>79</v>
      </c>
      <c r="C91" s="114"/>
      <c r="D91" s="5">
        <v>6015</v>
      </c>
      <c r="E91" s="2">
        <v>7.5</v>
      </c>
      <c r="F91" s="2">
        <v>5.5</v>
      </c>
      <c r="G91" s="2">
        <v>5.5</v>
      </c>
      <c r="H91" s="2">
        <v>5.5</v>
      </c>
      <c r="I91" s="147">
        <v>5.5</v>
      </c>
      <c r="J91" s="148"/>
      <c r="K91" s="149"/>
      <c r="L91" s="147">
        <v>5.5</v>
      </c>
      <c r="M91" s="149"/>
      <c r="N91" s="2">
        <v>5.5</v>
      </c>
      <c r="O91" s="147">
        <v>5.5</v>
      </c>
      <c r="P91" s="148"/>
      <c r="Q91" s="149"/>
      <c r="R91" s="62"/>
      <c r="S91" s="62"/>
      <c r="T91" s="62"/>
      <c r="U91" s="62"/>
      <c r="V91" s="62"/>
      <c r="W91" s="62"/>
      <c r="X91" s="21"/>
    </row>
    <row r="92" spans="2:25" ht="15.75" thickBot="1" x14ac:dyDescent="0.3">
      <c r="B92" s="112" t="s">
        <v>80</v>
      </c>
      <c r="C92" s="114"/>
      <c r="D92" s="5">
        <v>6016</v>
      </c>
      <c r="E92" s="2">
        <v>6</v>
      </c>
      <c r="F92" s="2">
        <v>10</v>
      </c>
      <c r="G92" s="2">
        <v>10</v>
      </c>
      <c r="H92" s="2">
        <v>10</v>
      </c>
      <c r="I92" s="147">
        <v>10</v>
      </c>
      <c r="J92" s="148"/>
      <c r="K92" s="149"/>
      <c r="L92" s="147">
        <v>10</v>
      </c>
      <c r="M92" s="149"/>
      <c r="N92" s="2">
        <v>10</v>
      </c>
      <c r="O92" s="147">
        <v>10</v>
      </c>
      <c r="P92" s="148"/>
      <c r="Q92" s="149"/>
      <c r="R92" s="62"/>
      <c r="S92" s="62"/>
      <c r="T92" s="62"/>
      <c r="U92" s="62"/>
      <c r="V92" s="62"/>
      <c r="W92" s="62"/>
      <c r="X92" s="21"/>
    </row>
    <row r="93" spans="2:25" ht="15.75" thickBot="1" x14ac:dyDescent="0.3">
      <c r="B93" s="92" t="s">
        <v>81</v>
      </c>
      <c r="C93" s="138"/>
      <c r="D93" s="5">
        <v>6020</v>
      </c>
      <c r="E93" s="33">
        <f>F93+G93+J93+M93</f>
        <v>33564.229999999996</v>
      </c>
      <c r="F93" s="33">
        <f>F94+F95+F96+F97+F98+F99</f>
        <v>14471.89</v>
      </c>
      <c r="G93" s="31">
        <f>H93+I93+L93+O93</f>
        <v>19092.34</v>
      </c>
      <c r="H93" s="31">
        <f>H56+H57</f>
        <v>4687.26</v>
      </c>
      <c r="I93" s="173">
        <f>I56+I57</f>
        <v>5217.26</v>
      </c>
      <c r="J93" s="174"/>
      <c r="K93" s="175"/>
      <c r="L93" s="173">
        <f>L56+L57</f>
        <v>5230.5599999999995</v>
      </c>
      <c r="M93" s="174"/>
      <c r="N93" s="175"/>
      <c r="O93" s="86">
        <f>O56+O57</f>
        <v>3957.26</v>
      </c>
      <c r="P93" s="88"/>
      <c r="Q93" s="87"/>
      <c r="R93" s="62"/>
      <c r="S93" s="62"/>
      <c r="T93" s="62"/>
      <c r="U93" s="62"/>
      <c r="V93" s="62"/>
      <c r="W93" s="62"/>
      <c r="X93" s="21"/>
    </row>
    <row r="94" spans="2:25" ht="15.75" thickBot="1" x14ac:dyDescent="0.3">
      <c r="B94" s="112" t="s">
        <v>75</v>
      </c>
      <c r="C94" s="129"/>
      <c r="D94" s="5">
        <v>6021</v>
      </c>
      <c r="E94" s="34">
        <f>F94+G94+J94+M94</f>
        <v>2031.5</v>
      </c>
      <c r="F94" s="34">
        <v>820</v>
      </c>
      <c r="G94" s="32">
        <f>H94+I94+L94+O94</f>
        <v>1211.5</v>
      </c>
      <c r="H94" s="32">
        <v>285</v>
      </c>
      <c r="I94" s="130">
        <f>285+26.5</f>
        <v>311.5</v>
      </c>
      <c r="J94" s="132"/>
      <c r="K94" s="32">
        <v>285</v>
      </c>
      <c r="L94" s="179">
        <v>330</v>
      </c>
      <c r="M94" s="180"/>
      <c r="N94" s="181"/>
      <c r="O94" s="130">
        <v>285</v>
      </c>
      <c r="P94" s="131"/>
      <c r="Q94" s="132"/>
      <c r="R94" s="62"/>
      <c r="S94" s="62"/>
      <c r="T94" s="62"/>
      <c r="U94" s="62"/>
      <c r="V94" s="62"/>
      <c r="W94" s="62"/>
      <c r="X94" s="21"/>
    </row>
    <row r="95" spans="2:25" ht="15.75" thickBot="1" x14ac:dyDescent="0.3">
      <c r="B95" s="112" t="s">
        <v>82</v>
      </c>
      <c r="C95" s="129"/>
      <c r="D95" s="5">
        <v>6022</v>
      </c>
      <c r="E95" s="34">
        <f t="shared" ref="E95:G99" si="7">F95+G95+J95+M95</f>
        <v>11873.56</v>
      </c>
      <c r="F95" s="34">
        <v>4288</v>
      </c>
      <c r="G95" s="32">
        <f t="shared" si="7"/>
        <v>7585.5599999999995</v>
      </c>
      <c r="H95" s="2">
        <v>1800</v>
      </c>
      <c r="I95" s="147">
        <v>2100</v>
      </c>
      <c r="J95" s="149"/>
      <c r="K95" s="2">
        <v>2141.5</v>
      </c>
      <c r="L95" s="176">
        <f>2100-14.44</f>
        <v>2085.56</v>
      </c>
      <c r="M95" s="177"/>
      <c r="N95" s="178"/>
      <c r="O95" s="147">
        <v>1600</v>
      </c>
      <c r="P95" s="148"/>
      <c r="Q95" s="149"/>
      <c r="R95" s="62"/>
      <c r="S95" s="62"/>
      <c r="T95" s="62"/>
      <c r="U95" s="62"/>
      <c r="V95" s="62"/>
      <c r="W95" s="62"/>
      <c r="X95" s="21"/>
    </row>
    <row r="96" spans="2:25" ht="15.75" thickBot="1" x14ac:dyDescent="0.3">
      <c r="B96" s="112" t="s">
        <v>77</v>
      </c>
      <c r="C96" s="129"/>
      <c r="D96" s="5">
        <v>6023</v>
      </c>
      <c r="E96" s="34">
        <f t="shared" si="7"/>
        <v>7850</v>
      </c>
      <c r="F96" s="34">
        <v>4150</v>
      </c>
      <c r="G96" s="32">
        <f t="shared" si="7"/>
        <v>3700</v>
      </c>
      <c r="H96" s="2">
        <v>850</v>
      </c>
      <c r="I96" s="147">
        <v>1050</v>
      </c>
      <c r="J96" s="149"/>
      <c r="K96" s="2">
        <v>970.16</v>
      </c>
      <c r="L96" s="176">
        <v>1050</v>
      </c>
      <c r="M96" s="177"/>
      <c r="N96" s="178"/>
      <c r="O96" s="147">
        <v>750</v>
      </c>
      <c r="P96" s="148"/>
      <c r="Q96" s="149"/>
      <c r="R96" s="62"/>
      <c r="S96" s="62"/>
      <c r="T96" s="62"/>
      <c r="U96" s="62"/>
      <c r="V96" s="62"/>
      <c r="W96" s="62"/>
      <c r="X96" s="21"/>
    </row>
    <row r="97" spans="1:24" ht="15.75" thickBot="1" x14ac:dyDescent="0.3">
      <c r="B97" s="112" t="s">
        <v>78</v>
      </c>
      <c r="C97" s="114"/>
      <c r="D97" s="5">
        <v>6024</v>
      </c>
      <c r="E97" s="34">
        <f t="shared" si="7"/>
        <v>9008.57</v>
      </c>
      <c r="F97" s="34">
        <v>3723.09</v>
      </c>
      <c r="G97" s="32">
        <f t="shared" si="7"/>
        <v>5285.48</v>
      </c>
      <c r="H97" s="2">
        <v>1404.86</v>
      </c>
      <c r="I97" s="147">
        <v>1408.36</v>
      </c>
      <c r="J97" s="149"/>
      <c r="K97" s="2">
        <v>1563.2</v>
      </c>
      <c r="L97" s="176">
        <v>1450</v>
      </c>
      <c r="M97" s="177"/>
      <c r="N97" s="178"/>
      <c r="O97" s="147">
        <f>1250-227.74</f>
        <v>1022.26</v>
      </c>
      <c r="P97" s="148"/>
      <c r="Q97" s="149"/>
      <c r="R97" s="62"/>
      <c r="S97" s="62"/>
      <c r="T97" s="62"/>
      <c r="U97" s="62"/>
      <c r="V97" s="62"/>
      <c r="W97" s="62"/>
      <c r="X97" s="21"/>
    </row>
    <row r="98" spans="1:24" ht="15.75" thickBot="1" x14ac:dyDescent="0.3">
      <c r="B98" s="112" t="s">
        <v>79</v>
      </c>
      <c r="C98" s="114"/>
      <c r="D98" s="5">
        <v>6025</v>
      </c>
      <c r="E98" s="34">
        <f t="shared" si="7"/>
        <v>1411.1999999999998</v>
      </c>
      <c r="F98" s="34">
        <v>758.8</v>
      </c>
      <c r="G98" s="32">
        <f t="shared" si="7"/>
        <v>652.4</v>
      </c>
      <c r="H98" s="2">
        <v>173.7</v>
      </c>
      <c r="I98" s="147">
        <v>173.7</v>
      </c>
      <c r="J98" s="149"/>
      <c r="K98" s="2">
        <v>173.7</v>
      </c>
      <c r="L98" s="176">
        <v>155</v>
      </c>
      <c r="M98" s="177"/>
      <c r="N98" s="178"/>
      <c r="O98" s="147">
        <v>150</v>
      </c>
      <c r="P98" s="148"/>
      <c r="Q98" s="149"/>
      <c r="R98" s="62"/>
      <c r="S98" s="62"/>
      <c r="T98" s="62"/>
      <c r="U98" s="62"/>
      <c r="V98" s="62"/>
      <c r="W98" s="62"/>
      <c r="X98" s="21"/>
    </row>
    <row r="99" spans="1:24" ht="15.75" thickBot="1" x14ac:dyDescent="0.3">
      <c r="B99" s="112" t="s">
        <v>80</v>
      </c>
      <c r="C99" s="114"/>
      <c r="D99" s="5">
        <v>6026</v>
      </c>
      <c r="E99" s="34">
        <f t="shared" si="7"/>
        <v>1389.4</v>
      </c>
      <c r="F99" s="34">
        <v>732</v>
      </c>
      <c r="G99" s="32">
        <f t="shared" si="7"/>
        <v>657.4</v>
      </c>
      <c r="H99" s="2">
        <v>173.7</v>
      </c>
      <c r="I99" s="147">
        <v>173.7</v>
      </c>
      <c r="J99" s="149"/>
      <c r="K99" s="2">
        <v>173.7</v>
      </c>
      <c r="L99" s="147">
        <v>160</v>
      </c>
      <c r="M99" s="148"/>
      <c r="N99" s="149"/>
      <c r="O99" s="147">
        <v>150</v>
      </c>
      <c r="P99" s="148"/>
      <c r="Q99" s="149"/>
      <c r="R99" s="62"/>
      <c r="S99" s="62"/>
      <c r="T99" s="62"/>
      <c r="U99" s="62"/>
      <c r="V99" s="62"/>
      <c r="W99" s="62"/>
      <c r="X99" s="21"/>
    </row>
    <row r="100" spans="1:24" x14ac:dyDescent="0.25">
      <c r="G100" s="52"/>
      <c r="H100" s="52"/>
      <c r="I100" s="185"/>
      <c r="J100" s="185"/>
      <c r="K100" s="185"/>
      <c r="L100" s="186"/>
      <c r="M100" s="99"/>
      <c r="N100" s="52"/>
      <c r="O100" s="186"/>
      <c r="P100" s="99"/>
      <c r="Q100" s="99"/>
      <c r="R100" s="62"/>
      <c r="S100" s="62"/>
      <c r="T100" s="62"/>
      <c r="U100" s="62"/>
      <c r="V100" s="62"/>
      <c r="W100" s="62"/>
      <c r="X100" s="21"/>
    </row>
    <row r="101" spans="1:24" ht="18.75" x14ac:dyDescent="0.3">
      <c r="C101" s="55" t="s">
        <v>83</v>
      </c>
      <c r="D101" s="56"/>
      <c r="E101" s="56"/>
      <c r="F101" s="56"/>
      <c r="G101" s="56"/>
      <c r="H101" s="56"/>
      <c r="I101" s="187" t="s">
        <v>84</v>
      </c>
      <c r="J101" s="187"/>
      <c r="K101" s="187"/>
      <c r="L101" s="187"/>
      <c r="M101" s="187"/>
      <c r="N101" s="183"/>
      <c r="O101" s="183"/>
      <c r="P101" s="183"/>
      <c r="Q101" s="183"/>
      <c r="R101" s="183"/>
      <c r="S101" s="183"/>
      <c r="T101" s="183"/>
      <c r="U101" s="183"/>
      <c r="V101" s="183"/>
      <c r="W101" s="184"/>
      <c r="X101" s="184"/>
    </row>
    <row r="102" spans="1:24" ht="18.75" x14ac:dyDescent="0.3">
      <c r="C102" s="56"/>
      <c r="D102" s="56"/>
      <c r="E102" s="56"/>
      <c r="F102" s="56"/>
      <c r="G102" s="56"/>
      <c r="H102" s="58"/>
      <c r="I102" s="182"/>
      <c r="J102" s="183"/>
      <c r="K102" s="183"/>
      <c r="L102" s="182"/>
      <c r="M102" s="183"/>
      <c r="N102" s="183"/>
      <c r="O102" s="182"/>
      <c r="P102" s="183"/>
      <c r="Q102" s="183"/>
      <c r="R102" s="183"/>
      <c r="S102" s="183"/>
      <c r="T102" s="183"/>
      <c r="U102" s="183"/>
      <c r="V102" s="183"/>
      <c r="W102" s="183"/>
      <c r="X102" s="57"/>
    </row>
    <row r="103" spans="1:24" ht="18.75" x14ac:dyDescent="0.3">
      <c r="C103" s="55" t="s">
        <v>85</v>
      </c>
      <c r="D103" s="56"/>
      <c r="E103" s="56"/>
      <c r="F103" s="56"/>
      <c r="G103" s="56"/>
      <c r="H103" s="56"/>
      <c r="I103" s="55" t="s">
        <v>86</v>
      </c>
      <c r="J103" s="55"/>
      <c r="K103" s="55"/>
      <c r="L103" s="55"/>
      <c r="M103" s="55"/>
      <c r="N103" s="56"/>
      <c r="O103" s="56"/>
      <c r="P103" s="56"/>
      <c r="Q103" s="183"/>
      <c r="R103" s="183"/>
      <c r="S103" s="183"/>
      <c r="T103" s="183"/>
      <c r="U103" s="183"/>
      <c r="V103" s="183"/>
      <c r="W103" s="184"/>
      <c r="X103" s="184"/>
    </row>
    <row r="104" spans="1:24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x14ac:dyDescent="0.25">
      <c r="A105" s="6"/>
      <c r="H105" s="52"/>
      <c r="I105" s="188"/>
      <c r="J105" s="189"/>
      <c r="L105" s="188"/>
      <c r="M105" s="189"/>
      <c r="O105" s="188"/>
      <c r="P105" s="189"/>
      <c r="Q105" s="189"/>
    </row>
    <row r="106" spans="1:24" x14ac:dyDescent="0.25">
      <c r="H106" s="52"/>
      <c r="I106" s="188"/>
      <c r="J106" s="189"/>
      <c r="L106" s="188"/>
      <c r="M106" s="189"/>
    </row>
    <row r="108" spans="1:24" x14ac:dyDescent="0.25">
      <c r="H108" s="52"/>
      <c r="I108" s="188"/>
      <c r="J108" s="189"/>
      <c r="L108" s="188"/>
      <c r="M108" s="189"/>
      <c r="P108" s="188"/>
      <c r="Q108" s="189"/>
    </row>
    <row r="109" spans="1:24" x14ac:dyDescent="0.25">
      <c r="I109" s="188"/>
      <c r="J109" s="189"/>
    </row>
  </sheetData>
  <mergeCells count="487">
    <mergeCell ref="L16:N16"/>
    <mergeCell ref="O16:Q16"/>
    <mergeCell ref="R16:T16"/>
    <mergeCell ref="L17:N17"/>
    <mergeCell ref="O17:Q17"/>
    <mergeCell ref="R17:T17"/>
    <mergeCell ref="D5:D10"/>
    <mergeCell ref="C6:C7"/>
    <mergeCell ref="E7:H7"/>
    <mergeCell ref="L15:N15"/>
    <mergeCell ref="O15:Q15"/>
    <mergeCell ref="R15:T15"/>
    <mergeCell ref="U17:W17"/>
    <mergeCell ref="L18:N18"/>
    <mergeCell ref="O18:Q18"/>
    <mergeCell ref="R18:T18"/>
    <mergeCell ref="U18:W18"/>
    <mergeCell ref="L19:N19"/>
    <mergeCell ref="O19:Q19"/>
    <mergeCell ref="R19:T19"/>
    <mergeCell ref="U19:W19"/>
    <mergeCell ref="H20:K20"/>
    <mergeCell ref="L20:N20"/>
    <mergeCell ref="O20:Q20"/>
    <mergeCell ref="R20:T20"/>
    <mergeCell ref="U20:W20"/>
    <mergeCell ref="D21:I24"/>
    <mergeCell ref="J21:O24"/>
    <mergeCell ref="P21:R21"/>
    <mergeCell ref="S21:U21"/>
    <mergeCell ref="P24:R24"/>
    <mergeCell ref="S24:U24"/>
    <mergeCell ref="V24:X24"/>
    <mergeCell ref="B25:C25"/>
    <mergeCell ref="D25:I25"/>
    <mergeCell ref="J25:L25"/>
    <mergeCell ref="M25:O25"/>
    <mergeCell ref="P25:R25"/>
    <mergeCell ref="S25:U25"/>
    <mergeCell ref="V25:X25"/>
    <mergeCell ref="B21:C24"/>
    <mergeCell ref="V26:X26"/>
    <mergeCell ref="V21:X21"/>
    <mergeCell ref="P22:R22"/>
    <mergeCell ref="S22:U22"/>
    <mergeCell ref="V22:X22"/>
    <mergeCell ref="P23:R23"/>
    <mergeCell ref="S23:U23"/>
    <mergeCell ref="V23:X23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B30:C30"/>
    <mergeCell ref="D30:I30"/>
    <mergeCell ref="J30:L30"/>
    <mergeCell ref="M30:O30"/>
    <mergeCell ref="P30:R30"/>
    <mergeCell ref="S30:U30"/>
    <mergeCell ref="V28:X28"/>
    <mergeCell ref="B29:C29"/>
    <mergeCell ref="D29:I29"/>
    <mergeCell ref="J29:L29"/>
    <mergeCell ref="M29:O29"/>
    <mergeCell ref="P29:R29"/>
    <mergeCell ref="S29:U29"/>
    <mergeCell ref="V29:X29"/>
    <mergeCell ref="B28:C28"/>
    <mergeCell ref="D28:I28"/>
    <mergeCell ref="J28:L28"/>
    <mergeCell ref="M28:O28"/>
    <mergeCell ref="P28:R28"/>
    <mergeCell ref="S28:U28"/>
    <mergeCell ref="D32:I32"/>
    <mergeCell ref="J32:L32"/>
    <mergeCell ref="M32:O32"/>
    <mergeCell ref="P32:R32"/>
    <mergeCell ref="S32:U32"/>
    <mergeCell ref="V32:X32"/>
    <mergeCell ref="V30:X30"/>
    <mergeCell ref="I31:K31"/>
    <mergeCell ref="L31:N31"/>
    <mergeCell ref="O31:Q31"/>
    <mergeCell ref="R31:T31"/>
    <mergeCell ref="U31:W31"/>
    <mergeCell ref="B33:X33"/>
    <mergeCell ref="B34:U34"/>
    <mergeCell ref="V34:X34"/>
    <mergeCell ref="E35:H35"/>
    <mergeCell ref="I35:K35"/>
    <mergeCell ref="L35:N35"/>
    <mergeCell ref="O35:Q35"/>
    <mergeCell ref="R35:T35"/>
    <mergeCell ref="U35:W35"/>
    <mergeCell ref="B38:C38"/>
    <mergeCell ref="I38:K38"/>
    <mergeCell ref="L38:N38"/>
    <mergeCell ref="O38:Q38"/>
    <mergeCell ref="R38:T38"/>
    <mergeCell ref="U38:W38"/>
    <mergeCell ref="I36:K36"/>
    <mergeCell ref="L36:N36"/>
    <mergeCell ref="O36:Q36"/>
    <mergeCell ref="R36:T36"/>
    <mergeCell ref="U36:W36"/>
    <mergeCell ref="H37:P37"/>
    <mergeCell ref="Q37:S37"/>
    <mergeCell ref="T37:V37"/>
    <mergeCell ref="W37:X37"/>
    <mergeCell ref="B39:R39"/>
    <mergeCell ref="S39:U39"/>
    <mergeCell ref="V39:X39"/>
    <mergeCell ref="B40:C40"/>
    <mergeCell ref="I40:K40"/>
    <mergeCell ref="L40:N40"/>
    <mergeCell ref="O40:Q40"/>
    <mergeCell ref="R40:T40"/>
    <mergeCell ref="U40:W40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R51:T51"/>
    <mergeCell ref="U51:W51"/>
    <mergeCell ref="B50:C50"/>
    <mergeCell ref="I50:K50"/>
    <mergeCell ref="L50:N50"/>
    <mergeCell ref="O50:Q50"/>
    <mergeCell ref="R50:T50"/>
    <mergeCell ref="U50:W50"/>
    <mergeCell ref="B49:C49"/>
    <mergeCell ref="I49:K49"/>
    <mergeCell ref="L49:N49"/>
    <mergeCell ref="O49:Q49"/>
    <mergeCell ref="R49:T49"/>
    <mergeCell ref="U49:W49"/>
    <mergeCell ref="B52:C52"/>
    <mergeCell ref="I52:K52"/>
    <mergeCell ref="L52:N52"/>
    <mergeCell ref="O52:Q52"/>
    <mergeCell ref="B53:C53"/>
    <mergeCell ref="I53:K53"/>
    <mergeCell ref="L53:N53"/>
    <mergeCell ref="O53:Q53"/>
    <mergeCell ref="B51:C51"/>
    <mergeCell ref="I51:K51"/>
    <mergeCell ref="L51:N51"/>
    <mergeCell ref="O51:Q51"/>
    <mergeCell ref="R56:T56"/>
    <mergeCell ref="U56:W56"/>
    <mergeCell ref="B55:C55"/>
    <mergeCell ref="I55:K55"/>
    <mergeCell ref="L55:N55"/>
    <mergeCell ref="O55:Q55"/>
    <mergeCell ref="R55:T55"/>
    <mergeCell ref="U55:W55"/>
    <mergeCell ref="B54:C54"/>
    <mergeCell ref="I54:K54"/>
    <mergeCell ref="L54:N54"/>
    <mergeCell ref="O54:Q54"/>
    <mergeCell ref="R54:T54"/>
    <mergeCell ref="U54:W54"/>
    <mergeCell ref="B57:C57"/>
    <mergeCell ref="I57:K57"/>
    <mergeCell ref="L57:N57"/>
    <mergeCell ref="O57:Q57"/>
    <mergeCell ref="B58:C58"/>
    <mergeCell ref="I58:K58"/>
    <mergeCell ref="L58:N58"/>
    <mergeCell ref="O58:Q58"/>
    <mergeCell ref="B56:C56"/>
    <mergeCell ref="I56:K56"/>
    <mergeCell ref="L56:N56"/>
    <mergeCell ref="O56:Q56"/>
    <mergeCell ref="B60:C60"/>
    <mergeCell ref="I60:K60"/>
    <mergeCell ref="L60:N60"/>
    <mergeCell ref="O60:Q60"/>
    <mergeCell ref="R60:T60"/>
    <mergeCell ref="U60:W60"/>
    <mergeCell ref="R58:T58"/>
    <mergeCell ref="U58:W58"/>
    <mergeCell ref="B59:C59"/>
    <mergeCell ref="I59:K59"/>
    <mergeCell ref="L59:N59"/>
    <mergeCell ref="O59:Q59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6:C66"/>
    <mergeCell ref="I66:K66"/>
    <mergeCell ref="L66:N66"/>
    <mergeCell ref="O66:Q66"/>
    <mergeCell ref="R66:T66"/>
    <mergeCell ref="U66:W66"/>
    <mergeCell ref="B65:C65"/>
    <mergeCell ref="I65:K65"/>
    <mergeCell ref="L65:N65"/>
    <mergeCell ref="O65:Q65"/>
    <mergeCell ref="R65:T65"/>
    <mergeCell ref="U65:W65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B68:C68"/>
    <mergeCell ref="I68:K68"/>
    <mergeCell ref="L68:M68"/>
    <mergeCell ref="O68:P68"/>
    <mergeCell ref="B72:C72"/>
    <mergeCell ref="I72:K72"/>
    <mergeCell ref="L72:N72"/>
    <mergeCell ref="O72:Q72"/>
    <mergeCell ref="R72:T72"/>
    <mergeCell ref="U72:W72"/>
    <mergeCell ref="B70:R70"/>
    <mergeCell ref="S70:U70"/>
    <mergeCell ref="V70:X70"/>
    <mergeCell ref="B71:C71"/>
    <mergeCell ref="I71:K71"/>
    <mergeCell ref="L71:N71"/>
    <mergeCell ref="O71:Q71"/>
    <mergeCell ref="R71:T71"/>
    <mergeCell ref="U71:W71"/>
    <mergeCell ref="B73:R73"/>
    <mergeCell ref="S73:U73"/>
    <mergeCell ref="V73:X73"/>
    <mergeCell ref="B74:C74"/>
    <mergeCell ref="I74:K74"/>
    <mergeCell ref="L74:N74"/>
    <mergeCell ref="O74:Q74"/>
    <mergeCell ref="R74:T74"/>
    <mergeCell ref="U74:W74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4:C84"/>
    <mergeCell ref="I84:K84"/>
    <mergeCell ref="L84:N84"/>
    <mergeCell ref="O84:Q84"/>
    <mergeCell ref="R84:T84"/>
    <mergeCell ref="U84:W84"/>
    <mergeCell ref="B83:C83"/>
    <mergeCell ref="I83:K83"/>
    <mergeCell ref="L83:N83"/>
    <mergeCell ref="O83:Q83"/>
    <mergeCell ref="R83:T83"/>
    <mergeCell ref="U83:W83"/>
    <mergeCell ref="B87:C87"/>
    <mergeCell ref="I87:K87"/>
    <mergeCell ref="L87:M87"/>
    <mergeCell ref="O87:Q87"/>
    <mergeCell ref="R87:T87"/>
    <mergeCell ref="U87:W87"/>
    <mergeCell ref="B85:R85"/>
    <mergeCell ref="S85:U85"/>
    <mergeCell ref="V85:X85"/>
    <mergeCell ref="B86:C86"/>
    <mergeCell ref="I86:K86"/>
    <mergeCell ref="L86:N86"/>
    <mergeCell ref="O86:Q86"/>
    <mergeCell ref="R86:T86"/>
    <mergeCell ref="U86:W86"/>
    <mergeCell ref="B89:C89"/>
    <mergeCell ref="I89:K89"/>
    <mergeCell ref="L89:M89"/>
    <mergeCell ref="O89:Q89"/>
    <mergeCell ref="R89:T89"/>
    <mergeCell ref="U89:W89"/>
    <mergeCell ref="B88:C88"/>
    <mergeCell ref="I88:K88"/>
    <mergeCell ref="L88:M88"/>
    <mergeCell ref="O88:Q88"/>
    <mergeCell ref="R88:T88"/>
    <mergeCell ref="U88:W88"/>
    <mergeCell ref="B91:C91"/>
    <mergeCell ref="I91:K91"/>
    <mergeCell ref="L91:M91"/>
    <mergeCell ref="O91:Q91"/>
    <mergeCell ref="R91:T91"/>
    <mergeCell ref="U91:W91"/>
    <mergeCell ref="B90:C90"/>
    <mergeCell ref="I90:K90"/>
    <mergeCell ref="L90:M90"/>
    <mergeCell ref="O90:Q90"/>
    <mergeCell ref="R90:T90"/>
    <mergeCell ref="U90:W90"/>
    <mergeCell ref="B93:C93"/>
    <mergeCell ref="I93:K93"/>
    <mergeCell ref="L93:N93"/>
    <mergeCell ref="O93:Q93"/>
    <mergeCell ref="R93:T93"/>
    <mergeCell ref="U93:W93"/>
    <mergeCell ref="B92:C92"/>
    <mergeCell ref="I92:K92"/>
    <mergeCell ref="L92:M92"/>
    <mergeCell ref="O92:Q92"/>
    <mergeCell ref="R92:T92"/>
    <mergeCell ref="U92:W92"/>
    <mergeCell ref="B95:C95"/>
    <mergeCell ref="I95:J95"/>
    <mergeCell ref="L95:N95"/>
    <mergeCell ref="O95:Q95"/>
    <mergeCell ref="R95:T95"/>
    <mergeCell ref="U95:W95"/>
    <mergeCell ref="B94:C94"/>
    <mergeCell ref="I94:J94"/>
    <mergeCell ref="L94:N94"/>
    <mergeCell ref="O94:Q94"/>
    <mergeCell ref="R94:T94"/>
    <mergeCell ref="U94:W94"/>
    <mergeCell ref="B97:C97"/>
    <mergeCell ref="I97:J97"/>
    <mergeCell ref="L97:N97"/>
    <mergeCell ref="O97:Q97"/>
    <mergeCell ref="R97:T97"/>
    <mergeCell ref="U97:W97"/>
    <mergeCell ref="B96:C96"/>
    <mergeCell ref="I96:J96"/>
    <mergeCell ref="L96:N96"/>
    <mergeCell ref="O96:Q96"/>
    <mergeCell ref="R96:T96"/>
    <mergeCell ref="U96:W96"/>
    <mergeCell ref="B99:C99"/>
    <mergeCell ref="I99:J99"/>
    <mergeCell ref="L99:N99"/>
    <mergeCell ref="O99:Q99"/>
    <mergeCell ref="R99:T99"/>
    <mergeCell ref="U99:W99"/>
    <mergeCell ref="B98:C98"/>
    <mergeCell ref="I98:J98"/>
    <mergeCell ref="L98:N98"/>
    <mergeCell ref="O98:Q98"/>
    <mergeCell ref="R98:T98"/>
    <mergeCell ref="U98:W98"/>
    <mergeCell ref="I102:K102"/>
    <mergeCell ref="L102:N102"/>
    <mergeCell ref="O102:Q102"/>
    <mergeCell ref="R102:T102"/>
    <mergeCell ref="U102:W102"/>
    <mergeCell ref="Q103:S103"/>
    <mergeCell ref="T103:V103"/>
    <mergeCell ref="W103:X103"/>
    <mergeCell ref="I100:K100"/>
    <mergeCell ref="L100:M100"/>
    <mergeCell ref="O100:Q100"/>
    <mergeCell ref="R100:T100"/>
    <mergeCell ref="U100:W100"/>
    <mergeCell ref="I101:M101"/>
    <mergeCell ref="N101:P101"/>
    <mergeCell ref="Q101:S101"/>
    <mergeCell ref="T101:V101"/>
    <mergeCell ref="W101:X101"/>
    <mergeCell ref="I109:J109"/>
    <mergeCell ref="I105:J105"/>
    <mergeCell ref="L105:M105"/>
    <mergeCell ref="O105:Q105"/>
    <mergeCell ref="I106:J106"/>
    <mergeCell ref="L106:M106"/>
    <mergeCell ref="I108:J108"/>
    <mergeCell ref="L108:M108"/>
    <mergeCell ref="P108:Q108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DDEA-20FC-4611-8DC9-0DF38A97AEE8}">
  <dimension ref="A2:Y109"/>
  <sheetViews>
    <sheetView tabSelected="1" topLeftCell="A69" workbookViewId="0">
      <selection sqref="A1:X105"/>
    </sheetView>
  </sheetViews>
  <sheetFormatPr defaultColWidth="8.85546875" defaultRowHeight="15" x14ac:dyDescent="0.25"/>
  <cols>
    <col min="1" max="1" width="4.140625" customWidth="1"/>
    <col min="3" max="3" width="31" customWidth="1"/>
    <col min="5" max="5" width="8.7109375" customWidth="1"/>
    <col min="6" max="6" width="11.28515625" customWidth="1"/>
    <col min="7" max="7" width="14.5703125" customWidth="1"/>
    <col min="8" max="8" width="11.7109375" customWidth="1"/>
    <col min="10" max="10" width="3.140625" customWidth="1"/>
    <col min="11" max="11" width="1.7109375" hidden="1" customWidth="1"/>
    <col min="13" max="13" width="5" customWidth="1"/>
    <col min="14" max="14" width="0.140625" customWidth="1"/>
    <col min="16" max="16" width="6.28515625" customWidth="1"/>
    <col min="17" max="17" width="5.5703125" customWidth="1"/>
    <col min="18" max="18" width="0.85546875" hidden="1" customWidth="1"/>
    <col min="20" max="20" width="9.140625" customWidth="1"/>
    <col min="21" max="21" width="0.140625" customWidth="1"/>
    <col min="22" max="22" width="4.140625" hidden="1" customWidth="1"/>
    <col min="23" max="23" width="3.28515625" hidden="1" customWidth="1"/>
  </cols>
  <sheetData>
    <row r="2" spans="3:20" x14ac:dyDescent="0.25">
      <c r="H2" s="45" t="s">
        <v>104</v>
      </c>
    </row>
    <row r="3" spans="3:20" x14ac:dyDescent="0.25">
      <c r="G3" s="45" t="s">
        <v>129</v>
      </c>
      <c r="H3" s="45"/>
    </row>
    <row r="4" spans="3:20" x14ac:dyDescent="0.25">
      <c r="H4" s="46" t="s">
        <v>104</v>
      </c>
      <c r="I4" s="46"/>
      <c r="J4" s="46"/>
      <c r="K4" s="46"/>
    </row>
    <row r="5" spans="3:20" ht="18.75" x14ac:dyDescent="0.25">
      <c r="C5" s="14" t="s">
        <v>0</v>
      </c>
      <c r="D5" s="63" t="s">
        <v>105</v>
      </c>
      <c r="E5" s="15"/>
      <c r="F5" s="15"/>
      <c r="G5" s="15"/>
      <c r="H5" s="46" t="s">
        <v>106</v>
      </c>
      <c r="I5" s="46"/>
      <c r="J5" s="46"/>
      <c r="K5" s="46"/>
    </row>
    <row r="6" spans="3:20" ht="18.75" x14ac:dyDescent="0.25">
      <c r="C6" s="64" t="s">
        <v>111</v>
      </c>
      <c r="D6" s="63"/>
      <c r="E6" s="15"/>
      <c r="F6" s="15"/>
      <c r="G6" s="15"/>
      <c r="H6" s="46" t="s">
        <v>107</v>
      </c>
      <c r="I6" s="46"/>
      <c r="J6" s="46"/>
      <c r="K6" s="46"/>
    </row>
    <row r="7" spans="3:20" ht="15.75" x14ac:dyDescent="0.25">
      <c r="C7" s="64"/>
      <c r="D7" s="63"/>
      <c r="E7" s="65" t="s">
        <v>109</v>
      </c>
      <c r="F7" s="65"/>
      <c r="G7" s="65"/>
      <c r="H7" s="65"/>
    </row>
    <row r="8" spans="3:20" ht="33.75" x14ac:dyDescent="0.25">
      <c r="C8" s="40" t="s">
        <v>116</v>
      </c>
      <c r="D8" s="63"/>
      <c r="E8" s="59" t="s">
        <v>117</v>
      </c>
      <c r="F8" s="60"/>
      <c r="G8" s="60"/>
      <c r="H8" s="60"/>
      <c r="I8" s="61"/>
      <c r="J8" s="61"/>
      <c r="K8" s="61"/>
      <c r="L8" s="61"/>
      <c r="M8" s="61"/>
      <c r="N8" s="61"/>
      <c r="O8" s="61"/>
      <c r="P8" s="61"/>
    </row>
    <row r="9" spans="3:20" x14ac:dyDescent="0.25">
      <c r="C9" s="42" t="s">
        <v>118</v>
      </c>
      <c r="D9" s="63"/>
      <c r="E9" s="28" t="s">
        <v>130</v>
      </c>
      <c r="F9" s="28"/>
      <c r="G9" s="28"/>
      <c r="H9" s="28"/>
    </row>
    <row r="10" spans="3:20" ht="18.75" x14ac:dyDescent="0.25">
      <c r="C10" s="14" t="s">
        <v>110</v>
      </c>
      <c r="D10" s="63"/>
      <c r="E10" s="15"/>
      <c r="F10" s="15"/>
      <c r="G10" s="15"/>
      <c r="H10" s="15"/>
    </row>
    <row r="11" spans="3:20" ht="42.75" x14ac:dyDescent="0.25">
      <c r="C11" s="43" t="s">
        <v>119</v>
      </c>
      <c r="D11" s="20"/>
      <c r="E11" s="15"/>
      <c r="F11" s="15"/>
      <c r="G11" s="15"/>
      <c r="H11" s="15"/>
    </row>
    <row r="12" spans="3:20" ht="18.75" x14ac:dyDescent="0.25">
      <c r="C12" s="44" t="s">
        <v>120</v>
      </c>
      <c r="D12" s="20"/>
      <c r="E12" s="15"/>
      <c r="F12" s="15"/>
      <c r="G12" s="15"/>
      <c r="H12" s="15"/>
    </row>
    <row r="13" spans="3:20" ht="18.75" x14ac:dyDescent="0.25">
      <c r="C13" s="42" t="s">
        <v>124</v>
      </c>
      <c r="D13" s="20"/>
      <c r="E13" s="15"/>
      <c r="F13" s="15"/>
      <c r="G13" s="15"/>
      <c r="H13" s="15"/>
    </row>
    <row r="14" spans="3:20" ht="18.75" x14ac:dyDescent="0.25">
      <c r="C14" s="14" t="s">
        <v>0</v>
      </c>
      <c r="D14" s="20"/>
      <c r="E14" s="15"/>
      <c r="F14" s="15"/>
      <c r="G14" s="15"/>
      <c r="H14" s="15"/>
    </row>
    <row r="15" spans="3:20" ht="9.75" customHeight="1" x14ac:dyDescent="0.25">
      <c r="C15" s="44" t="s">
        <v>121</v>
      </c>
      <c r="D15" s="20"/>
      <c r="E15" s="15"/>
      <c r="F15" s="15"/>
      <c r="G15" s="15"/>
      <c r="H15" s="15"/>
      <c r="L15" s="62"/>
      <c r="M15" s="62"/>
      <c r="N15" s="62"/>
      <c r="O15" s="62"/>
      <c r="P15" s="62"/>
      <c r="Q15" s="62"/>
      <c r="R15" s="62"/>
      <c r="S15" s="62"/>
      <c r="T15" s="62"/>
    </row>
    <row r="16" spans="3:20" ht="18.75" x14ac:dyDescent="0.25">
      <c r="C16" s="40" t="s">
        <v>122</v>
      </c>
      <c r="D16" s="20"/>
      <c r="E16" s="15"/>
      <c r="F16" s="15"/>
      <c r="G16" s="15"/>
      <c r="H16" s="15"/>
      <c r="L16" s="62"/>
      <c r="M16" s="62"/>
      <c r="N16" s="62"/>
      <c r="O16" s="62"/>
      <c r="P16" s="62"/>
      <c r="Q16" s="62"/>
      <c r="R16" s="62"/>
      <c r="S16" s="62"/>
      <c r="T16" s="62"/>
    </row>
    <row r="17" spans="2:24" ht="18.75" x14ac:dyDescent="0.25">
      <c r="C17" s="42" t="s">
        <v>123</v>
      </c>
      <c r="D17" s="20"/>
      <c r="E17" s="15"/>
      <c r="F17" s="15"/>
      <c r="G17" s="15"/>
      <c r="H17" s="15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21"/>
    </row>
    <row r="18" spans="2:24" ht="24" x14ac:dyDescent="0.25">
      <c r="C18" s="16" t="s">
        <v>108</v>
      </c>
      <c r="D18" s="20"/>
      <c r="E18" s="15"/>
      <c r="F18" s="15"/>
      <c r="G18" s="15"/>
      <c r="H18" s="15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21"/>
    </row>
    <row r="19" spans="2:24" ht="18.75" x14ac:dyDescent="0.25">
      <c r="C19" s="54"/>
      <c r="D19" s="20"/>
      <c r="E19" s="15"/>
      <c r="F19" s="15"/>
      <c r="G19" s="15"/>
      <c r="H19" s="15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21"/>
    </row>
    <row r="20" spans="2:24" ht="15.75" thickBot="1" x14ac:dyDescent="0.3">
      <c r="H20" s="67" t="s">
        <v>1</v>
      </c>
      <c r="I20" s="67"/>
      <c r="J20" s="67"/>
      <c r="K20" s="67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21"/>
    </row>
    <row r="21" spans="2:24" x14ac:dyDescent="0.25">
      <c r="B21" s="77" t="s">
        <v>2</v>
      </c>
      <c r="C21" s="79"/>
      <c r="D21" s="68" t="s">
        <v>3</v>
      </c>
      <c r="E21" s="69"/>
      <c r="F21" s="69"/>
      <c r="G21" s="69"/>
      <c r="H21" s="69"/>
      <c r="I21" s="70"/>
      <c r="J21" s="77" t="s">
        <v>4</v>
      </c>
      <c r="K21" s="78"/>
      <c r="L21" s="78"/>
      <c r="M21" s="78"/>
      <c r="N21" s="78"/>
      <c r="O21" s="79"/>
      <c r="P21" s="66"/>
      <c r="Q21" s="62"/>
      <c r="R21" s="62"/>
      <c r="S21" s="62"/>
      <c r="T21" s="62"/>
      <c r="U21" s="62"/>
      <c r="V21" s="62"/>
      <c r="W21" s="62"/>
      <c r="X21" s="62"/>
    </row>
    <row r="22" spans="2:24" x14ac:dyDescent="0.25">
      <c r="B22" s="80"/>
      <c r="C22" s="82"/>
      <c r="D22" s="71"/>
      <c r="E22" s="72"/>
      <c r="F22" s="72"/>
      <c r="G22" s="72"/>
      <c r="H22" s="72"/>
      <c r="I22" s="73"/>
      <c r="J22" s="80"/>
      <c r="K22" s="81"/>
      <c r="L22" s="81"/>
      <c r="M22" s="81"/>
      <c r="N22" s="81"/>
      <c r="O22" s="82"/>
      <c r="P22" s="66"/>
      <c r="Q22" s="62"/>
      <c r="R22" s="62"/>
      <c r="S22" s="62"/>
      <c r="T22" s="62"/>
      <c r="U22" s="62"/>
      <c r="V22" s="62"/>
      <c r="W22" s="62"/>
      <c r="X22" s="62"/>
    </row>
    <row r="23" spans="2:24" x14ac:dyDescent="0.25">
      <c r="B23" s="80"/>
      <c r="C23" s="82"/>
      <c r="D23" s="71"/>
      <c r="E23" s="72"/>
      <c r="F23" s="72"/>
      <c r="G23" s="72"/>
      <c r="H23" s="72"/>
      <c r="I23" s="73"/>
      <c r="J23" s="80"/>
      <c r="K23" s="81"/>
      <c r="L23" s="81"/>
      <c r="M23" s="81"/>
      <c r="N23" s="81"/>
      <c r="O23" s="82"/>
      <c r="P23" s="66"/>
      <c r="Q23" s="62"/>
      <c r="R23" s="62"/>
      <c r="S23" s="62"/>
      <c r="T23" s="62"/>
      <c r="U23" s="62"/>
      <c r="V23" s="62"/>
      <c r="W23" s="62"/>
      <c r="X23" s="62"/>
    </row>
    <row r="24" spans="2:24" ht="15.75" thickBot="1" x14ac:dyDescent="0.3">
      <c r="B24" s="83"/>
      <c r="C24" s="85"/>
      <c r="D24" s="74"/>
      <c r="E24" s="75"/>
      <c r="F24" s="75"/>
      <c r="G24" s="75"/>
      <c r="H24" s="75"/>
      <c r="I24" s="76"/>
      <c r="J24" s="83"/>
      <c r="K24" s="84"/>
      <c r="L24" s="84"/>
      <c r="M24" s="84"/>
      <c r="N24" s="84"/>
      <c r="O24" s="85"/>
      <c r="P24" s="66"/>
      <c r="Q24" s="62"/>
      <c r="R24" s="62"/>
      <c r="S24" s="62"/>
      <c r="T24" s="62"/>
      <c r="U24" s="62"/>
      <c r="V24" s="62"/>
      <c r="W24" s="62"/>
      <c r="X24" s="62"/>
    </row>
    <row r="25" spans="2:24" ht="15.75" thickBot="1" x14ac:dyDescent="0.3">
      <c r="B25" s="86" t="s">
        <v>5</v>
      </c>
      <c r="C25" s="87"/>
      <c r="D25" s="86" t="s">
        <v>6</v>
      </c>
      <c r="E25" s="88"/>
      <c r="F25" s="88"/>
      <c r="G25" s="88"/>
      <c r="H25" s="88"/>
      <c r="I25" s="87"/>
      <c r="J25" s="89" t="s">
        <v>7</v>
      </c>
      <c r="K25" s="90"/>
      <c r="L25" s="91"/>
      <c r="M25" s="83">
        <v>38534407</v>
      </c>
      <c r="N25" s="84"/>
      <c r="O25" s="85"/>
      <c r="P25" s="66"/>
      <c r="Q25" s="62"/>
      <c r="R25" s="62"/>
      <c r="S25" s="62"/>
      <c r="T25" s="62"/>
      <c r="U25" s="62"/>
      <c r="V25" s="62"/>
      <c r="W25" s="62"/>
      <c r="X25" s="62"/>
    </row>
    <row r="26" spans="2:24" ht="15.75" thickBot="1" x14ac:dyDescent="0.3">
      <c r="B26" s="86" t="s">
        <v>8</v>
      </c>
      <c r="C26" s="87"/>
      <c r="D26" s="86" t="s">
        <v>9</v>
      </c>
      <c r="E26" s="88"/>
      <c r="F26" s="88"/>
      <c r="G26" s="88"/>
      <c r="H26" s="88"/>
      <c r="I26" s="87"/>
      <c r="J26" s="92" t="s">
        <v>10</v>
      </c>
      <c r="K26" s="93"/>
      <c r="L26" s="94"/>
      <c r="M26" s="86"/>
      <c r="N26" s="88"/>
      <c r="O26" s="87"/>
      <c r="P26" s="66"/>
      <c r="Q26" s="62"/>
      <c r="R26" s="62"/>
      <c r="S26" s="62"/>
      <c r="T26" s="62"/>
      <c r="U26" s="62"/>
      <c r="V26" s="62"/>
      <c r="W26" s="62"/>
      <c r="X26" s="62"/>
    </row>
    <row r="27" spans="2:24" ht="15.75" thickBot="1" x14ac:dyDescent="0.3">
      <c r="B27" s="86" t="s">
        <v>11</v>
      </c>
      <c r="C27" s="87"/>
      <c r="D27" s="86" t="s">
        <v>12</v>
      </c>
      <c r="E27" s="88"/>
      <c r="F27" s="88"/>
      <c r="G27" s="88"/>
      <c r="H27" s="88"/>
      <c r="I27" s="87"/>
      <c r="J27" s="92" t="s">
        <v>13</v>
      </c>
      <c r="K27" s="93"/>
      <c r="L27" s="94"/>
      <c r="M27" s="86"/>
      <c r="N27" s="88"/>
      <c r="O27" s="87"/>
      <c r="P27" s="66"/>
      <c r="Q27" s="62"/>
      <c r="R27" s="62"/>
      <c r="S27" s="62"/>
      <c r="T27" s="62"/>
      <c r="U27" s="62"/>
      <c r="V27" s="62"/>
      <c r="W27" s="62"/>
      <c r="X27" s="62"/>
    </row>
    <row r="28" spans="2:24" ht="24" customHeight="1" thickBot="1" x14ac:dyDescent="0.3">
      <c r="B28" s="86" t="s">
        <v>14</v>
      </c>
      <c r="C28" s="87"/>
      <c r="D28" s="95" t="s">
        <v>89</v>
      </c>
      <c r="E28" s="96"/>
      <c r="F28" s="96"/>
      <c r="G28" s="96"/>
      <c r="H28" s="96"/>
      <c r="I28" s="97"/>
      <c r="J28" s="98" t="s">
        <v>15</v>
      </c>
      <c r="K28" s="93"/>
      <c r="L28" s="94"/>
      <c r="M28" s="86" t="s">
        <v>16</v>
      </c>
      <c r="N28" s="88"/>
      <c r="O28" s="87"/>
      <c r="P28" s="66"/>
      <c r="Q28" s="62"/>
      <c r="R28" s="62"/>
      <c r="S28" s="62"/>
      <c r="T28" s="62"/>
      <c r="U28" s="62"/>
      <c r="V28" s="62"/>
      <c r="W28" s="62"/>
      <c r="X28" s="62"/>
    </row>
    <row r="29" spans="2:24" ht="15.75" thickBot="1" x14ac:dyDescent="0.3">
      <c r="B29" s="86" t="s">
        <v>17</v>
      </c>
      <c r="C29" s="87"/>
      <c r="D29" s="86"/>
      <c r="E29" s="88"/>
      <c r="F29" s="88"/>
      <c r="G29" s="88"/>
      <c r="H29" s="88"/>
      <c r="I29" s="87"/>
      <c r="J29" s="92"/>
      <c r="K29" s="93"/>
      <c r="L29" s="94"/>
      <c r="M29" s="86"/>
      <c r="N29" s="88"/>
      <c r="O29" s="87"/>
      <c r="P29" s="66"/>
      <c r="Q29" s="62"/>
      <c r="R29" s="62"/>
      <c r="S29" s="62"/>
      <c r="T29" s="62"/>
      <c r="U29" s="62"/>
      <c r="V29" s="62"/>
      <c r="W29" s="62"/>
      <c r="X29" s="62"/>
    </row>
    <row r="30" spans="2:24" ht="15.75" thickBot="1" x14ac:dyDescent="0.3">
      <c r="B30" s="86" t="s">
        <v>18</v>
      </c>
      <c r="C30" s="87"/>
      <c r="D30" s="86" t="s">
        <v>19</v>
      </c>
      <c r="E30" s="88"/>
      <c r="F30" s="88"/>
      <c r="G30" s="88"/>
      <c r="H30" s="88"/>
      <c r="I30" s="87"/>
      <c r="J30" s="92"/>
      <c r="K30" s="93"/>
      <c r="L30" s="94"/>
      <c r="M30" s="86"/>
      <c r="N30" s="88"/>
      <c r="O30" s="87"/>
      <c r="P30" s="66"/>
      <c r="Q30" s="62"/>
      <c r="R30" s="62"/>
      <c r="S30" s="62"/>
      <c r="T30" s="62"/>
      <c r="U30" s="62"/>
      <c r="V30" s="62"/>
      <c r="W30" s="62"/>
      <c r="X30" s="62"/>
    </row>
    <row r="31" spans="2:24" x14ac:dyDescent="0.25">
      <c r="I31" s="99"/>
      <c r="J31" s="99"/>
      <c r="K31" s="99"/>
      <c r="L31" s="99"/>
      <c r="M31" s="99"/>
      <c r="N31" s="99"/>
      <c r="O31" s="62"/>
      <c r="P31" s="62"/>
      <c r="Q31" s="62"/>
      <c r="R31" s="62"/>
      <c r="S31" s="62"/>
      <c r="T31" s="62"/>
      <c r="U31" s="62"/>
      <c r="V31" s="62"/>
      <c r="W31" s="62"/>
      <c r="X31" s="21"/>
    </row>
    <row r="32" spans="2:24" ht="15.75" x14ac:dyDescent="0.25">
      <c r="D32" s="65" t="s">
        <v>103</v>
      </c>
      <c r="E32" s="65"/>
      <c r="F32" s="65"/>
      <c r="G32" s="65"/>
      <c r="H32" s="65"/>
      <c r="I32" s="65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2:24" x14ac:dyDescent="0.25">
      <c r="B33" s="100" t="s">
        <v>88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2:24" x14ac:dyDescent="0.25">
      <c r="B34" s="101" t="s">
        <v>87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62"/>
      <c r="W34" s="62"/>
      <c r="X34" s="62"/>
    </row>
    <row r="35" spans="2:24" ht="16.5" thickBot="1" x14ac:dyDescent="0.3">
      <c r="E35" s="65" t="s">
        <v>114</v>
      </c>
      <c r="F35" s="65"/>
      <c r="G35" s="65"/>
      <c r="H35" s="65"/>
      <c r="I35" s="102"/>
      <c r="J35" s="102"/>
      <c r="K35" s="102"/>
      <c r="L35" s="102"/>
      <c r="M35" s="102"/>
      <c r="N35" s="102"/>
      <c r="O35" s="102"/>
      <c r="P35" s="102"/>
      <c r="Q35" s="102"/>
      <c r="R35" s="62"/>
      <c r="S35" s="62"/>
      <c r="T35" s="62"/>
      <c r="U35" s="62"/>
      <c r="V35" s="62"/>
      <c r="W35" s="62"/>
      <c r="X35" s="21"/>
    </row>
    <row r="36" spans="2:24" ht="15.75" thickBot="1" x14ac:dyDescent="0.3">
      <c r="H36" s="47"/>
      <c r="I36" s="109" t="s">
        <v>20</v>
      </c>
      <c r="J36" s="110"/>
      <c r="K36" s="111"/>
      <c r="L36" s="112"/>
      <c r="M36" s="113"/>
      <c r="N36" s="114"/>
      <c r="O36" s="112"/>
      <c r="P36" s="113"/>
      <c r="Q36" s="114"/>
      <c r="R36" s="62"/>
      <c r="S36" s="62"/>
      <c r="T36" s="62"/>
      <c r="U36" s="62"/>
      <c r="V36" s="62"/>
      <c r="W36" s="62"/>
      <c r="X36" s="21"/>
    </row>
    <row r="37" spans="2:24" ht="15.75" thickBot="1" x14ac:dyDescent="0.3">
      <c r="H37" s="86" t="s">
        <v>21</v>
      </c>
      <c r="I37" s="88"/>
      <c r="J37" s="88"/>
      <c r="K37" s="88"/>
      <c r="L37" s="88"/>
      <c r="M37" s="88"/>
      <c r="N37" s="88"/>
      <c r="O37" s="88"/>
      <c r="P37" s="87"/>
      <c r="Q37" s="66"/>
      <c r="R37" s="62"/>
      <c r="S37" s="62"/>
      <c r="T37" s="62"/>
      <c r="U37" s="62"/>
      <c r="V37" s="62"/>
      <c r="W37" s="115"/>
      <c r="X37" s="115"/>
    </row>
    <row r="38" spans="2:24" ht="60" customHeight="1" thickBot="1" x14ac:dyDescent="0.3">
      <c r="B38" s="86" t="s">
        <v>22</v>
      </c>
      <c r="C38" s="87"/>
      <c r="D38" s="17" t="s">
        <v>23</v>
      </c>
      <c r="E38" s="30" t="s">
        <v>24</v>
      </c>
      <c r="F38" s="30" t="s">
        <v>115</v>
      </c>
      <c r="G38" s="30" t="s">
        <v>25</v>
      </c>
      <c r="H38" s="48" t="s">
        <v>26</v>
      </c>
      <c r="I38" s="103" t="s">
        <v>27</v>
      </c>
      <c r="J38" s="104"/>
      <c r="K38" s="105"/>
      <c r="L38" s="103" t="s">
        <v>28</v>
      </c>
      <c r="M38" s="104"/>
      <c r="N38" s="105"/>
      <c r="O38" s="106" t="s">
        <v>29</v>
      </c>
      <c r="P38" s="107"/>
      <c r="Q38" s="108"/>
      <c r="R38" s="62"/>
      <c r="S38" s="62"/>
      <c r="T38" s="62"/>
      <c r="U38" s="62"/>
      <c r="V38" s="62"/>
      <c r="W38" s="62"/>
      <c r="X38" s="21"/>
    </row>
    <row r="39" spans="2:24" ht="15.75" thickBot="1" x14ac:dyDescent="0.3">
      <c r="B39" s="89" t="s">
        <v>30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116"/>
      <c r="S39" s="117"/>
      <c r="T39" s="62"/>
      <c r="U39" s="62"/>
      <c r="V39" s="62"/>
      <c r="W39" s="62"/>
      <c r="X39" s="62"/>
    </row>
    <row r="40" spans="2:24" ht="15.75" thickBot="1" x14ac:dyDescent="0.3">
      <c r="B40" s="92" t="s">
        <v>31</v>
      </c>
      <c r="C40" s="94"/>
      <c r="D40" s="1"/>
      <c r="E40" s="1"/>
      <c r="F40" s="1"/>
      <c r="G40" s="1"/>
      <c r="H40" s="1"/>
      <c r="I40" s="112"/>
      <c r="J40" s="113"/>
      <c r="K40" s="114"/>
      <c r="L40" s="112"/>
      <c r="M40" s="113"/>
      <c r="N40" s="114"/>
      <c r="O40" s="112"/>
      <c r="P40" s="113"/>
      <c r="Q40" s="114"/>
      <c r="R40" s="62"/>
      <c r="S40" s="62"/>
      <c r="T40" s="62"/>
      <c r="U40" s="62"/>
      <c r="V40" s="62"/>
      <c r="W40" s="62"/>
      <c r="X40" s="21"/>
    </row>
    <row r="41" spans="2:24" ht="38.25" customHeight="1" thickBot="1" x14ac:dyDescent="0.3">
      <c r="B41" s="118" t="s">
        <v>32</v>
      </c>
      <c r="C41" s="119"/>
      <c r="D41" s="2">
        <v>1010</v>
      </c>
      <c r="E41" s="1">
        <v>25478.880000000001</v>
      </c>
      <c r="F41" s="22">
        <v>25719.31</v>
      </c>
      <c r="G41" s="31">
        <f t="shared" ref="G41:G46" si="0">H41+I41+L41+O41</f>
        <v>29414.761999999999</v>
      </c>
      <c r="H41" s="31">
        <f>H42+H43+H44</f>
        <v>8162.8819999999996</v>
      </c>
      <c r="I41" s="120">
        <f>I42+I43+I44</f>
        <v>8643.7999999999993</v>
      </c>
      <c r="J41" s="88"/>
      <c r="K41" s="87"/>
      <c r="L41" s="120">
        <f>L42+L43+L44</f>
        <v>7454.7800000000007</v>
      </c>
      <c r="M41" s="88"/>
      <c r="N41" s="87"/>
      <c r="O41" s="120">
        <f>O42+O43+O44</f>
        <v>5153.3</v>
      </c>
      <c r="P41" s="88"/>
      <c r="Q41" s="87"/>
      <c r="R41" s="62"/>
      <c r="S41" s="62"/>
      <c r="T41" s="62"/>
      <c r="U41" s="62"/>
      <c r="V41" s="62"/>
      <c r="W41" s="62"/>
      <c r="X41" s="21"/>
    </row>
    <row r="42" spans="2:24" ht="26.25" customHeight="1" thickBot="1" x14ac:dyDescent="0.3">
      <c r="B42" s="118" t="s">
        <v>33</v>
      </c>
      <c r="C42" s="119"/>
      <c r="D42" s="2">
        <v>1020</v>
      </c>
      <c r="E42" s="35">
        <v>17668.98</v>
      </c>
      <c r="F42" s="22">
        <v>17443.919999999998</v>
      </c>
      <c r="G42" s="31">
        <f t="shared" si="0"/>
        <v>18036.600000000002</v>
      </c>
      <c r="H42" s="31">
        <f>4906.8</f>
        <v>4906.8</v>
      </c>
      <c r="I42" s="86">
        <v>4906.8</v>
      </c>
      <c r="J42" s="88"/>
      <c r="K42" s="87"/>
      <c r="L42" s="86">
        <v>4906.8</v>
      </c>
      <c r="M42" s="88"/>
      <c r="N42" s="87"/>
      <c r="O42" s="86">
        <f>3146.4+169.8</f>
        <v>3316.2000000000003</v>
      </c>
      <c r="P42" s="88"/>
      <c r="Q42" s="87"/>
      <c r="R42" s="62"/>
      <c r="S42" s="62"/>
      <c r="T42" s="62"/>
      <c r="U42" s="62"/>
      <c r="V42" s="62"/>
      <c r="W42" s="62"/>
      <c r="X42" s="21"/>
    </row>
    <row r="43" spans="2:24" ht="30.75" customHeight="1" thickBot="1" x14ac:dyDescent="0.3">
      <c r="B43" s="118" t="s">
        <v>34</v>
      </c>
      <c r="C43" s="119"/>
      <c r="D43" s="2">
        <v>1030</v>
      </c>
      <c r="E43" s="35">
        <v>7684.9</v>
      </c>
      <c r="F43" s="31">
        <v>7732.2</v>
      </c>
      <c r="G43" s="31">
        <f t="shared" si="0"/>
        <v>10900.662</v>
      </c>
      <c r="H43" s="31">
        <f>2835.4+150+140.682</f>
        <v>3126.0819999999999</v>
      </c>
      <c r="I43" s="124">
        <f>2707.1+330+200+100+136+8.9+125</f>
        <v>3607</v>
      </c>
      <c r="J43" s="125"/>
      <c r="K43" s="126"/>
      <c r="L43" s="120">
        <v>2417.98</v>
      </c>
      <c r="M43" s="122"/>
      <c r="N43" s="123"/>
      <c r="O43" s="120">
        <v>1749.6</v>
      </c>
      <c r="P43" s="127"/>
      <c r="Q43" s="128"/>
      <c r="R43" s="62"/>
      <c r="S43" s="62"/>
      <c r="T43" s="62"/>
      <c r="U43" s="62"/>
      <c r="V43" s="62"/>
      <c r="W43" s="62"/>
      <c r="X43" s="21"/>
    </row>
    <row r="44" spans="2:24" ht="24.75" customHeight="1" thickBot="1" x14ac:dyDescent="0.3">
      <c r="B44" s="118" t="s">
        <v>35</v>
      </c>
      <c r="C44" s="121"/>
      <c r="D44" s="2">
        <v>1040</v>
      </c>
      <c r="E44" s="1"/>
      <c r="F44" s="22">
        <v>543.19000000000005</v>
      </c>
      <c r="G44" s="31">
        <f t="shared" si="0"/>
        <v>477.5</v>
      </c>
      <c r="H44" s="31">
        <f>H45+H46</f>
        <v>130</v>
      </c>
      <c r="I44" s="120">
        <f>I45+I46</f>
        <v>130</v>
      </c>
      <c r="J44" s="122"/>
      <c r="K44" s="123"/>
      <c r="L44" s="120">
        <f>L45+L46</f>
        <v>130</v>
      </c>
      <c r="M44" s="122"/>
      <c r="N44" s="123"/>
      <c r="O44" s="120">
        <v>87.5</v>
      </c>
      <c r="P44" s="122"/>
      <c r="Q44" s="123"/>
      <c r="R44" s="62"/>
      <c r="S44" s="62"/>
      <c r="T44" s="62"/>
      <c r="U44" s="62"/>
      <c r="V44" s="62"/>
      <c r="W44" s="62"/>
      <c r="X44" s="21"/>
    </row>
    <row r="45" spans="2:24" ht="15.75" thickBot="1" x14ac:dyDescent="0.3">
      <c r="B45" s="112" t="s">
        <v>36</v>
      </c>
      <c r="C45" s="129"/>
      <c r="D45" s="2">
        <v>1041</v>
      </c>
      <c r="E45" s="1"/>
      <c r="F45" s="2">
        <v>346.75</v>
      </c>
      <c r="G45" s="32">
        <f t="shared" si="0"/>
        <v>400</v>
      </c>
      <c r="H45" s="32">
        <v>100</v>
      </c>
      <c r="I45" s="130">
        <v>100</v>
      </c>
      <c r="J45" s="131"/>
      <c r="K45" s="132"/>
      <c r="L45" s="130">
        <v>100</v>
      </c>
      <c r="M45" s="131"/>
      <c r="N45" s="132"/>
      <c r="O45" s="130">
        <v>100</v>
      </c>
      <c r="P45" s="131"/>
      <c r="Q45" s="132"/>
      <c r="R45" s="62"/>
      <c r="S45" s="62"/>
      <c r="T45" s="62"/>
      <c r="U45" s="62"/>
      <c r="V45" s="62"/>
      <c r="W45" s="62"/>
      <c r="X45" s="21"/>
    </row>
    <row r="46" spans="2:24" ht="15.75" thickBot="1" x14ac:dyDescent="0.3">
      <c r="B46" s="112" t="s">
        <v>37</v>
      </c>
      <c r="C46" s="129"/>
      <c r="D46" s="2">
        <v>1042</v>
      </c>
      <c r="E46" s="1">
        <v>0</v>
      </c>
      <c r="F46" s="2">
        <v>196.44</v>
      </c>
      <c r="G46" s="32">
        <f t="shared" si="0"/>
        <v>120</v>
      </c>
      <c r="H46" s="32">
        <v>30</v>
      </c>
      <c r="I46" s="130">
        <v>30</v>
      </c>
      <c r="J46" s="131"/>
      <c r="K46" s="132"/>
      <c r="L46" s="130">
        <v>30</v>
      </c>
      <c r="M46" s="131"/>
      <c r="N46" s="132"/>
      <c r="O46" s="130">
        <v>30</v>
      </c>
      <c r="P46" s="131"/>
      <c r="Q46" s="132"/>
      <c r="R46" s="62"/>
      <c r="S46" s="62"/>
      <c r="T46" s="62"/>
      <c r="U46" s="62"/>
      <c r="V46" s="62"/>
      <c r="W46" s="62"/>
      <c r="X46" s="21"/>
    </row>
    <row r="47" spans="2:24" ht="15.75" thickBot="1" x14ac:dyDescent="0.3">
      <c r="B47" s="118" t="s">
        <v>38</v>
      </c>
      <c r="C47" s="135"/>
      <c r="D47" s="3"/>
      <c r="E47" s="3"/>
      <c r="F47" s="3"/>
      <c r="G47" s="3"/>
      <c r="H47" s="3"/>
      <c r="I47" s="136"/>
      <c r="J47" s="136"/>
      <c r="K47" s="136"/>
      <c r="L47" s="136"/>
      <c r="M47" s="136"/>
      <c r="N47" s="136"/>
      <c r="O47" s="136"/>
      <c r="P47" s="136"/>
      <c r="Q47" s="137"/>
      <c r="R47" s="62"/>
      <c r="S47" s="62"/>
      <c r="T47" s="62"/>
      <c r="U47" s="62"/>
      <c r="V47" s="62"/>
      <c r="W47" s="62"/>
      <c r="X47" s="21"/>
    </row>
    <row r="48" spans="2:24" ht="36" customHeight="1" thickBot="1" x14ac:dyDescent="0.3">
      <c r="B48" s="133" t="s">
        <v>39</v>
      </c>
      <c r="C48" s="134"/>
      <c r="D48" s="2">
        <v>1050</v>
      </c>
      <c r="E48" s="1">
        <v>25028.18</v>
      </c>
      <c r="F48" s="22">
        <v>25644.31</v>
      </c>
      <c r="G48" s="31">
        <f>H48+I48+L48+O48</f>
        <v>29414.751399999997</v>
      </c>
      <c r="H48" s="31">
        <f>H50+H56+H58+H66+H69+H61+H60+H57+H59</f>
        <v>8165.0572000000002</v>
      </c>
      <c r="I48" s="120">
        <f>I50+I56+I58+I66+I69+I60+I61+I74+I59+I68+I57</f>
        <v>8357.9861999999994</v>
      </c>
      <c r="J48" s="122"/>
      <c r="K48" s="123"/>
      <c r="L48" s="120">
        <f>L50+L56+L58+L61+L66+L69+L60+L57</f>
        <v>7174.73</v>
      </c>
      <c r="M48" s="122"/>
      <c r="N48" s="123"/>
      <c r="O48" s="120">
        <f>O50+O56+O58+O61+O66+O69+O60+O57</f>
        <v>5716.9780000000001</v>
      </c>
      <c r="P48" s="122"/>
      <c r="Q48" s="123"/>
      <c r="R48" s="62"/>
      <c r="S48" s="62"/>
      <c r="T48" s="62"/>
      <c r="U48" s="62"/>
      <c r="V48" s="62"/>
      <c r="W48" s="62"/>
      <c r="X48" s="21"/>
    </row>
    <row r="49" spans="2:24" ht="15.75" thickBot="1" x14ac:dyDescent="0.3">
      <c r="B49" s="112" t="s">
        <v>40</v>
      </c>
      <c r="C49" s="129"/>
      <c r="D49" s="2"/>
      <c r="E49" s="1"/>
      <c r="F49" s="22"/>
      <c r="G49" s="31"/>
      <c r="H49" s="22"/>
      <c r="I49" s="86"/>
      <c r="J49" s="88"/>
      <c r="K49" s="87"/>
      <c r="L49" s="86"/>
      <c r="M49" s="88"/>
      <c r="N49" s="87"/>
      <c r="O49" s="86"/>
      <c r="P49" s="88"/>
      <c r="Q49" s="87"/>
      <c r="R49" s="62"/>
      <c r="S49" s="62"/>
      <c r="T49" s="62"/>
      <c r="U49" s="62"/>
      <c r="V49" s="62"/>
      <c r="W49" s="62"/>
      <c r="X49" s="21"/>
    </row>
    <row r="50" spans="2:24" ht="15.75" thickBot="1" x14ac:dyDescent="0.3">
      <c r="B50" s="92" t="s">
        <v>41</v>
      </c>
      <c r="C50" s="138"/>
      <c r="D50" s="2">
        <v>1051</v>
      </c>
      <c r="E50" s="1">
        <v>2160.0700000000002</v>
      </c>
      <c r="F50" s="22">
        <v>2178.2600000000002</v>
      </c>
      <c r="G50" s="31">
        <f>H50+I50+L50+O50</f>
        <v>1957.529</v>
      </c>
      <c r="H50" s="31">
        <f>H51+H54+H55+H52+H53</f>
        <v>1083.5</v>
      </c>
      <c r="I50" s="120">
        <f>I51+I54+I55+I53</f>
        <v>514.029</v>
      </c>
      <c r="J50" s="122"/>
      <c r="K50" s="123"/>
      <c r="L50" s="120">
        <f>L51+L52+L53+L54</f>
        <v>285</v>
      </c>
      <c r="M50" s="88"/>
      <c r="N50" s="87"/>
      <c r="O50" s="86">
        <f>O51+O52+O53+O54</f>
        <v>75</v>
      </c>
      <c r="P50" s="88"/>
      <c r="Q50" s="87"/>
      <c r="R50" s="62"/>
      <c r="S50" s="62"/>
      <c r="T50" s="62"/>
      <c r="U50" s="62"/>
      <c r="V50" s="62"/>
      <c r="W50" s="62"/>
      <c r="X50" s="21"/>
    </row>
    <row r="51" spans="2:24" ht="32.25" customHeight="1" thickBot="1" x14ac:dyDescent="0.3">
      <c r="B51" s="118" t="s">
        <v>91</v>
      </c>
      <c r="C51" s="121"/>
      <c r="D51" s="2" t="s">
        <v>42</v>
      </c>
      <c r="E51" s="29">
        <v>635.5</v>
      </c>
      <c r="F51" s="22">
        <v>785</v>
      </c>
      <c r="G51" s="22">
        <f>H51+I51+L51+O51</f>
        <v>661</v>
      </c>
      <c r="H51" s="22">
        <f>H52+60</f>
        <v>180</v>
      </c>
      <c r="I51" s="86">
        <f>I52+60</f>
        <v>271</v>
      </c>
      <c r="J51" s="88"/>
      <c r="K51" s="87"/>
      <c r="L51" s="86">
        <f>L52+60</f>
        <v>160</v>
      </c>
      <c r="M51" s="88"/>
      <c r="N51" s="87"/>
      <c r="O51" s="86">
        <f>O52+50</f>
        <v>50</v>
      </c>
      <c r="P51" s="88"/>
      <c r="Q51" s="87"/>
      <c r="R51" s="62"/>
      <c r="S51" s="62"/>
      <c r="T51" s="62"/>
      <c r="U51" s="62"/>
      <c r="V51" s="62"/>
      <c r="W51" s="62"/>
      <c r="X51" s="21"/>
    </row>
    <row r="52" spans="2:24" s="7" customFormat="1" ht="32.25" customHeight="1" thickBot="1" x14ac:dyDescent="0.3">
      <c r="B52" s="139" t="s">
        <v>94</v>
      </c>
      <c r="C52" s="140"/>
      <c r="D52" s="11" t="s">
        <v>92</v>
      </c>
      <c r="E52" s="36"/>
      <c r="F52" s="11">
        <v>520.35</v>
      </c>
      <c r="G52" s="11">
        <f>H52+I52</f>
        <v>331</v>
      </c>
      <c r="H52" s="11">
        <v>120</v>
      </c>
      <c r="I52" s="141">
        <f>75+136</f>
        <v>211</v>
      </c>
      <c r="J52" s="142"/>
      <c r="K52" s="143"/>
      <c r="L52" s="141">
        <v>100</v>
      </c>
      <c r="M52" s="142"/>
      <c r="N52" s="143"/>
      <c r="O52" s="144">
        <v>0</v>
      </c>
      <c r="P52" s="145"/>
      <c r="Q52" s="146"/>
      <c r="X52" s="8"/>
    </row>
    <row r="53" spans="2:24" ht="32.25" customHeight="1" thickBot="1" x14ac:dyDescent="0.3">
      <c r="B53" s="118" t="s">
        <v>97</v>
      </c>
      <c r="C53" s="121"/>
      <c r="D53" s="2" t="s">
        <v>43</v>
      </c>
      <c r="E53" s="1"/>
      <c r="F53" s="22">
        <v>250</v>
      </c>
      <c r="G53" s="22">
        <f>H53+I53+L53+O53</f>
        <v>75</v>
      </c>
      <c r="H53" s="2">
        <v>25</v>
      </c>
      <c r="I53" s="147">
        <v>0</v>
      </c>
      <c r="J53" s="148"/>
      <c r="K53" s="149"/>
      <c r="L53" s="147">
        <v>25</v>
      </c>
      <c r="M53" s="148"/>
      <c r="N53" s="149"/>
      <c r="O53" s="147">
        <v>25</v>
      </c>
      <c r="P53" s="148"/>
      <c r="Q53" s="149"/>
      <c r="X53" s="21"/>
    </row>
    <row r="54" spans="2:24" s="23" customFormat="1" ht="36" customHeight="1" thickBot="1" x14ac:dyDescent="0.3">
      <c r="B54" s="139" t="s">
        <v>90</v>
      </c>
      <c r="C54" s="140"/>
      <c r="D54" s="12" t="s">
        <v>96</v>
      </c>
      <c r="E54" s="37">
        <v>1173.5999999999999</v>
      </c>
      <c r="F54" s="11">
        <v>622.91</v>
      </c>
      <c r="G54" s="51">
        <f>H54+I54+L54+O54</f>
        <v>1001.529</v>
      </c>
      <c r="H54" s="11">
        <v>758.5</v>
      </c>
      <c r="I54" s="150">
        <v>243.029</v>
      </c>
      <c r="J54" s="151"/>
      <c r="K54" s="152"/>
      <c r="L54" s="144">
        <v>0</v>
      </c>
      <c r="M54" s="145"/>
      <c r="N54" s="146"/>
      <c r="O54" s="144">
        <v>0</v>
      </c>
      <c r="P54" s="145"/>
      <c r="Q54" s="146"/>
      <c r="R54" s="153"/>
      <c r="S54" s="153"/>
      <c r="T54" s="153"/>
      <c r="U54" s="153"/>
      <c r="V54" s="153"/>
      <c r="W54" s="153"/>
      <c r="X54" s="9"/>
    </row>
    <row r="55" spans="2:24" ht="15.75" thickBot="1" x14ac:dyDescent="0.3">
      <c r="B55" s="118" t="s">
        <v>44</v>
      </c>
      <c r="C55" s="121"/>
      <c r="D55" s="2" t="s">
        <v>45</v>
      </c>
      <c r="E55" s="1">
        <v>50</v>
      </c>
      <c r="F55" s="22">
        <v>0</v>
      </c>
      <c r="G55" s="31">
        <v>0</v>
      </c>
      <c r="H55" s="31">
        <v>0</v>
      </c>
      <c r="I55" s="120">
        <v>0</v>
      </c>
      <c r="J55" s="122"/>
      <c r="K55" s="123"/>
      <c r="L55" s="120">
        <v>0</v>
      </c>
      <c r="M55" s="122"/>
      <c r="N55" s="123"/>
      <c r="O55" s="120">
        <v>0</v>
      </c>
      <c r="P55" s="122"/>
      <c r="Q55" s="123"/>
      <c r="R55" s="62"/>
      <c r="S55" s="62"/>
      <c r="T55" s="62"/>
      <c r="U55" s="62"/>
      <c r="V55" s="62"/>
      <c r="W55" s="62"/>
      <c r="X55" s="21"/>
    </row>
    <row r="56" spans="2:24" ht="24" customHeight="1" thickBot="1" x14ac:dyDescent="0.3">
      <c r="B56" s="118" t="s">
        <v>101</v>
      </c>
      <c r="C56" s="121"/>
      <c r="D56" s="2">
        <v>1052</v>
      </c>
      <c r="E56" s="1">
        <v>13958.81</v>
      </c>
      <c r="F56" s="22">
        <v>14471.89</v>
      </c>
      <c r="G56" s="31">
        <f>H56+I56+L56+O56</f>
        <v>14600</v>
      </c>
      <c r="H56" s="31">
        <v>3800</v>
      </c>
      <c r="I56" s="86">
        <v>3800</v>
      </c>
      <c r="J56" s="88"/>
      <c r="K56" s="87"/>
      <c r="L56" s="86">
        <v>3800</v>
      </c>
      <c r="M56" s="88"/>
      <c r="N56" s="87"/>
      <c r="O56" s="86">
        <v>3200</v>
      </c>
      <c r="P56" s="88"/>
      <c r="Q56" s="87"/>
      <c r="R56" s="62"/>
      <c r="S56" s="62"/>
      <c r="T56" s="62"/>
      <c r="U56" s="62"/>
      <c r="V56" s="62"/>
      <c r="W56" s="62"/>
      <c r="X56" s="21"/>
    </row>
    <row r="57" spans="2:24" s="7" customFormat="1" ht="24" customHeight="1" thickBot="1" x14ac:dyDescent="0.3">
      <c r="B57" s="139" t="s">
        <v>95</v>
      </c>
      <c r="C57" s="140"/>
      <c r="D57" s="11"/>
      <c r="E57" s="36"/>
      <c r="F57" s="11">
        <v>1801.06</v>
      </c>
      <c r="G57" s="51">
        <f>H57+I57+L57+O57</f>
        <v>4492.34</v>
      </c>
      <c r="H57" s="11">
        <f>757.26+130</f>
        <v>887.26</v>
      </c>
      <c r="I57" s="144">
        <v>1417.26</v>
      </c>
      <c r="J57" s="145"/>
      <c r="K57" s="146"/>
      <c r="L57" s="144">
        <v>1430.56</v>
      </c>
      <c r="M57" s="145"/>
      <c r="N57" s="146"/>
      <c r="O57" s="144">
        <v>757.26</v>
      </c>
      <c r="P57" s="145"/>
      <c r="Q57" s="146"/>
      <c r="X57" s="8"/>
    </row>
    <row r="58" spans="2:24" ht="33.75" customHeight="1" thickBot="1" x14ac:dyDescent="0.3">
      <c r="B58" s="118" t="s">
        <v>102</v>
      </c>
      <c r="C58" s="121"/>
      <c r="D58" s="2">
        <v>1053</v>
      </c>
      <c r="E58" s="1">
        <v>3011.6</v>
      </c>
      <c r="F58" s="22">
        <v>2944.89</v>
      </c>
      <c r="G58" s="31">
        <f>H58+I58+L58+O58</f>
        <v>3212</v>
      </c>
      <c r="H58" s="31">
        <f>H56*22%</f>
        <v>836</v>
      </c>
      <c r="I58" s="120">
        <f t="shared" ref="I58:L59" si="1">I56*22%</f>
        <v>836</v>
      </c>
      <c r="J58" s="122"/>
      <c r="K58" s="123"/>
      <c r="L58" s="120">
        <f t="shared" si="1"/>
        <v>836</v>
      </c>
      <c r="M58" s="122"/>
      <c r="N58" s="123"/>
      <c r="O58" s="120">
        <f t="shared" ref="O58:O59" si="2">O56*22%</f>
        <v>704</v>
      </c>
      <c r="P58" s="122"/>
      <c r="Q58" s="123"/>
      <c r="R58" s="62"/>
      <c r="S58" s="62"/>
      <c r="T58" s="62"/>
      <c r="U58" s="62"/>
      <c r="V58" s="62"/>
      <c r="W58" s="62"/>
      <c r="X58" s="21"/>
    </row>
    <row r="59" spans="2:24" s="7" customFormat="1" ht="33.75" customHeight="1" thickBot="1" x14ac:dyDescent="0.3">
      <c r="B59" s="139" t="s">
        <v>98</v>
      </c>
      <c r="C59" s="140"/>
      <c r="D59" s="11" t="s">
        <v>99</v>
      </c>
      <c r="E59" s="36"/>
      <c r="F59" s="11">
        <v>370.7</v>
      </c>
      <c r="G59" s="51">
        <f>H59+I59+L59+O59</f>
        <v>988.31479999999988</v>
      </c>
      <c r="H59" s="51">
        <f>H57*22%</f>
        <v>195.19720000000001</v>
      </c>
      <c r="I59" s="150">
        <f>I57*22%</f>
        <v>311.79719999999998</v>
      </c>
      <c r="J59" s="151"/>
      <c r="K59" s="152"/>
      <c r="L59" s="150">
        <f t="shared" si="1"/>
        <v>314.72319999999996</v>
      </c>
      <c r="M59" s="151"/>
      <c r="N59" s="152"/>
      <c r="O59" s="150">
        <f t="shared" si="2"/>
        <v>166.59719999999999</v>
      </c>
      <c r="P59" s="151"/>
      <c r="Q59" s="152"/>
      <c r="X59" s="8"/>
    </row>
    <row r="60" spans="2:24" ht="20.25" customHeight="1" thickBot="1" x14ac:dyDescent="0.3">
      <c r="B60" s="118" t="s">
        <v>46</v>
      </c>
      <c r="C60" s="121"/>
      <c r="D60" s="2">
        <v>1054</v>
      </c>
      <c r="E60" s="1">
        <v>598.78</v>
      </c>
      <c r="F60" s="22">
        <v>601.29</v>
      </c>
      <c r="G60" s="32">
        <f>H60+I60+L60+O60</f>
        <v>485.47</v>
      </c>
      <c r="H60" s="32">
        <v>120</v>
      </c>
      <c r="I60" s="130">
        <v>120</v>
      </c>
      <c r="J60" s="131"/>
      <c r="K60" s="132"/>
      <c r="L60" s="130">
        <f>150-29.53</f>
        <v>120.47</v>
      </c>
      <c r="M60" s="131"/>
      <c r="N60" s="132"/>
      <c r="O60" s="130">
        <f>150-25</f>
        <v>125</v>
      </c>
      <c r="P60" s="131"/>
      <c r="Q60" s="132"/>
      <c r="R60" s="62"/>
      <c r="S60" s="62"/>
      <c r="T60" s="62"/>
      <c r="U60" s="62"/>
      <c r="V60" s="62"/>
      <c r="W60" s="62"/>
      <c r="X60" s="21"/>
    </row>
    <row r="61" spans="2:24" ht="24" customHeight="1" thickBot="1" x14ac:dyDescent="0.3">
      <c r="B61" s="118" t="s">
        <v>47</v>
      </c>
      <c r="C61" s="121"/>
      <c r="D61" s="2">
        <v>1055</v>
      </c>
      <c r="E61" s="1">
        <f>E62+E63+E64+E65</f>
        <v>826.31999999999994</v>
      </c>
      <c r="F61" s="22">
        <v>1036.9449999999999</v>
      </c>
      <c r="G61" s="22">
        <f>G62+G63+G64+G65</f>
        <v>1208.1500000000001</v>
      </c>
      <c r="H61" s="22">
        <f>H62+H63+H64+H65</f>
        <v>501.1</v>
      </c>
      <c r="I61" s="86">
        <f>I62+I63+I64+I65</f>
        <v>167.9</v>
      </c>
      <c r="J61" s="88"/>
      <c r="K61" s="87"/>
      <c r="L61" s="86">
        <f t="shared" ref="L61:O61" si="3">L62+L63+L64+L65</f>
        <v>146.69999999999999</v>
      </c>
      <c r="M61" s="88"/>
      <c r="N61" s="87"/>
      <c r="O61" s="86">
        <f t="shared" si="3"/>
        <v>392.45000000000005</v>
      </c>
      <c r="P61" s="88"/>
      <c r="Q61" s="87"/>
      <c r="R61" s="62"/>
      <c r="S61" s="62"/>
      <c r="T61" s="62"/>
      <c r="U61" s="62"/>
      <c r="V61" s="62"/>
      <c r="W61" s="62"/>
      <c r="X61" s="21"/>
    </row>
    <row r="62" spans="2:24" ht="36" customHeight="1" thickBot="1" x14ac:dyDescent="0.3">
      <c r="B62" s="118" t="s">
        <v>48</v>
      </c>
      <c r="C62" s="121"/>
      <c r="D62" s="2" t="s">
        <v>49</v>
      </c>
      <c r="E62" s="1">
        <v>22</v>
      </c>
      <c r="F62" s="2">
        <v>33.159999999999997</v>
      </c>
      <c r="G62" s="2">
        <f t="shared" ref="G62:G69" si="4">H62+I62+L62+O62</f>
        <v>64.3</v>
      </c>
      <c r="H62" s="2">
        <v>16.5</v>
      </c>
      <c r="I62" s="147">
        <v>16.5</v>
      </c>
      <c r="J62" s="148"/>
      <c r="K62" s="149"/>
      <c r="L62" s="147">
        <v>16.5</v>
      </c>
      <c r="M62" s="148"/>
      <c r="N62" s="149"/>
      <c r="O62" s="147">
        <v>14.8</v>
      </c>
      <c r="P62" s="148"/>
      <c r="Q62" s="149"/>
      <c r="R62" s="154"/>
      <c r="S62" s="154"/>
      <c r="T62" s="154"/>
      <c r="U62" s="62"/>
      <c r="V62" s="62"/>
      <c r="W62" s="62"/>
      <c r="X62" s="21"/>
    </row>
    <row r="63" spans="2:24" ht="24" customHeight="1" thickBot="1" x14ac:dyDescent="0.3">
      <c r="B63" s="118" t="s">
        <v>50</v>
      </c>
      <c r="C63" s="121"/>
      <c r="D63" s="2" t="s">
        <v>51</v>
      </c>
      <c r="E63" s="1">
        <v>291.48</v>
      </c>
      <c r="F63" s="2">
        <v>544.57500000000005</v>
      </c>
      <c r="G63" s="2">
        <f t="shared" si="4"/>
        <v>599.29999999999995</v>
      </c>
      <c r="H63" s="2">
        <v>210</v>
      </c>
      <c r="I63" s="155">
        <f>135+7.1</f>
        <v>142.1</v>
      </c>
      <c r="J63" s="156"/>
      <c r="K63" s="157"/>
      <c r="L63" s="147">
        <v>122.2</v>
      </c>
      <c r="M63" s="148"/>
      <c r="N63" s="149"/>
      <c r="O63" s="147">
        <v>125</v>
      </c>
      <c r="P63" s="148"/>
      <c r="Q63" s="149"/>
      <c r="R63" s="154"/>
      <c r="S63" s="154"/>
      <c r="T63" s="154"/>
      <c r="U63" s="62"/>
      <c r="V63" s="62"/>
      <c r="W63" s="62"/>
      <c r="X63" s="21"/>
    </row>
    <row r="64" spans="2:24" ht="24" customHeight="1" thickBot="1" x14ac:dyDescent="0.3">
      <c r="B64" s="118" t="s">
        <v>52</v>
      </c>
      <c r="C64" s="121"/>
      <c r="D64" s="2" t="s">
        <v>53</v>
      </c>
      <c r="E64" s="1">
        <v>501.34</v>
      </c>
      <c r="F64" s="2">
        <v>426.71</v>
      </c>
      <c r="G64" s="2">
        <f t="shared" si="4"/>
        <v>503.65</v>
      </c>
      <c r="H64" s="2">
        <v>260</v>
      </c>
      <c r="I64" s="147">
        <v>0</v>
      </c>
      <c r="J64" s="148"/>
      <c r="K64" s="149"/>
      <c r="L64" s="147">
        <v>0</v>
      </c>
      <c r="M64" s="148"/>
      <c r="N64" s="149"/>
      <c r="O64" s="147">
        <v>243.65</v>
      </c>
      <c r="P64" s="148"/>
      <c r="Q64" s="149"/>
      <c r="R64" s="154"/>
      <c r="S64" s="154"/>
      <c r="T64" s="154"/>
      <c r="U64" s="62"/>
      <c r="V64" s="62"/>
      <c r="W64" s="62"/>
      <c r="X64" s="21"/>
    </row>
    <row r="65" spans="2:24" ht="36" customHeight="1" thickBot="1" x14ac:dyDescent="0.3">
      <c r="B65" s="118" t="s">
        <v>54</v>
      </c>
      <c r="C65" s="121"/>
      <c r="D65" s="2" t="s">
        <v>55</v>
      </c>
      <c r="E65" s="1">
        <v>11.5</v>
      </c>
      <c r="F65" s="2">
        <v>32.5</v>
      </c>
      <c r="G65" s="2">
        <f t="shared" si="4"/>
        <v>40.9</v>
      </c>
      <c r="H65" s="2">
        <v>14.6</v>
      </c>
      <c r="I65" s="155">
        <f>7.5+1.8</f>
        <v>9.3000000000000007</v>
      </c>
      <c r="J65" s="156"/>
      <c r="K65" s="157"/>
      <c r="L65" s="147">
        <v>8</v>
      </c>
      <c r="M65" s="148"/>
      <c r="N65" s="149"/>
      <c r="O65" s="147">
        <v>9</v>
      </c>
      <c r="P65" s="148"/>
      <c r="Q65" s="149"/>
      <c r="R65" s="154"/>
      <c r="S65" s="154"/>
      <c r="T65" s="154"/>
      <c r="U65" s="62"/>
      <c r="V65" s="62"/>
      <c r="W65" s="62"/>
      <c r="X65" s="21"/>
    </row>
    <row r="66" spans="2:24" ht="24" customHeight="1" thickBot="1" x14ac:dyDescent="0.3">
      <c r="B66" s="118" t="s">
        <v>93</v>
      </c>
      <c r="C66" s="121"/>
      <c r="D66" s="2">
        <v>1056</v>
      </c>
      <c r="E66" s="1">
        <v>1033.44</v>
      </c>
      <c r="F66" s="22">
        <v>1239.28</v>
      </c>
      <c r="G66" s="22">
        <f t="shared" si="4"/>
        <v>977.9</v>
      </c>
      <c r="H66" s="22">
        <f>H67+60</f>
        <v>232</v>
      </c>
      <c r="I66" s="86">
        <f>I67+35</f>
        <v>376</v>
      </c>
      <c r="J66" s="88"/>
      <c r="K66" s="87"/>
      <c r="L66" s="86">
        <f>L67+30</f>
        <v>196</v>
      </c>
      <c r="M66" s="88"/>
      <c r="N66" s="87"/>
      <c r="O66" s="86">
        <f>O67+30</f>
        <v>173.9</v>
      </c>
      <c r="P66" s="88"/>
      <c r="Q66" s="87"/>
      <c r="R66" s="154"/>
      <c r="S66" s="154"/>
      <c r="T66" s="154"/>
      <c r="U66" s="154"/>
      <c r="V66" s="154"/>
      <c r="W66" s="154"/>
      <c r="X66" s="21"/>
    </row>
    <row r="67" spans="2:24" s="7" customFormat="1" ht="24" customHeight="1" thickBot="1" x14ac:dyDescent="0.3">
      <c r="B67" s="139" t="s">
        <v>100</v>
      </c>
      <c r="C67" s="140"/>
      <c r="D67" s="13">
        <v>1056.0999999999999</v>
      </c>
      <c r="E67" s="36"/>
      <c r="F67" s="11">
        <v>612.1</v>
      </c>
      <c r="G67" s="11">
        <f t="shared" si="4"/>
        <v>822.9</v>
      </c>
      <c r="H67" s="11">
        <v>172</v>
      </c>
      <c r="I67" s="144">
        <f>141+200</f>
        <v>341</v>
      </c>
      <c r="J67" s="145"/>
      <c r="K67" s="146"/>
      <c r="L67" s="144">
        <v>166</v>
      </c>
      <c r="M67" s="145"/>
      <c r="N67" s="146"/>
      <c r="O67" s="144">
        <v>143.9</v>
      </c>
      <c r="P67" s="145"/>
      <c r="Q67" s="146"/>
      <c r="R67" s="10"/>
      <c r="S67" s="10"/>
      <c r="T67" s="10"/>
      <c r="U67" s="10"/>
      <c r="V67" s="10"/>
      <c r="W67" s="10"/>
      <c r="X67" s="8"/>
    </row>
    <row r="68" spans="2:24" s="7" customFormat="1" ht="24" customHeight="1" thickBot="1" x14ac:dyDescent="0.3">
      <c r="B68" s="158" t="s">
        <v>112</v>
      </c>
      <c r="C68" s="158"/>
      <c r="D68" s="13" t="s">
        <v>113</v>
      </c>
      <c r="E68" s="38">
        <v>0</v>
      </c>
      <c r="F68" s="11">
        <v>0</v>
      </c>
      <c r="G68" s="11">
        <v>0</v>
      </c>
      <c r="H68" s="11">
        <v>0</v>
      </c>
      <c r="I68" s="144">
        <v>0</v>
      </c>
      <c r="J68" s="145"/>
      <c r="K68" s="146"/>
      <c r="L68" s="144">
        <v>0</v>
      </c>
      <c r="M68" s="145"/>
      <c r="N68" s="50">
        <v>0</v>
      </c>
      <c r="O68" s="144"/>
      <c r="P68" s="145"/>
      <c r="Q68" s="50"/>
      <c r="R68" s="10"/>
      <c r="S68" s="10"/>
      <c r="T68" s="10"/>
      <c r="U68" s="10"/>
      <c r="V68" s="10"/>
      <c r="W68" s="10"/>
      <c r="X68" s="8"/>
    </row>
    <row r="69" spans="2:24" ht="40.5" customHeight="1" thickBot="1" x14ac:dyDescent="0.3">
      <c r="B69" s="118" t="s">
        <v>56</v>
      </c>
      <c r="C69" s="135"/>
      <c r="D69" s="4">
        <v>1057</v>
      </c>
      <c r="E69" s="39">
        <v>630</v>
      </c>
      <c r="F69" s="22">
        <v>1235.328</v>
      </c>
      <c r="G69" s="22">
        <f t="shared" si="4"/>
        <v>1849.3679999999999</v>
      </c>
      <c r="H69" s="22">
        <f>360+150</f>
        <v>510</v>
      </c>
      <c r="I69" s="86">
        <f>360+330</f>
        <v>690</v>
      </c>
      <c r="J69" s="88"/>
      <c r="K69" s="87"/>
      <c r="L69" s="86">
        <v>360</v>
      </c>
      <c r="M69" s="88"/>
      <c r="N69" s="87"/>
      <c r="O69" s="86">
        <v>289.36799999999999</v>
      </c>
      <c r="P69" s="88"/>
      <c r="Q69" s="87"/>
      <c r="R69" s="62"/>
      <c r="S69" s="62"/>
      <c r="T69" s="62"/>
      <c r="U69" s="62"/>
      <c r="V69" s="62"/>
      <c r="W69" s="62"/>
      <c r="X69" s="21"/>
    </row>
    <row r="70" spans="2:24" ht="15.75" thickBot="1" x14ac:dyDescent="0.3">
      <c r="B70" s="161" t="s">
        <v>57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3"/>
      <c r="S70" s="117"/>
      <c r="T70" s="62"/>
      <c r="U70" s="62"/>
      <c r="V70" s="62"/>
      <c r="W70" s="62"/>
      <c r="X70" s="62"/>
    </row>
    <row r="71" spans="2:24" ht="30.75" customHeight="1" thickBot="1" x14ac:dyDescent="0.3">
      <c r="B71" s="159" t="s">
        <v>58</v>
      </c>
      <c r="C71" s="160"/>
      <c r="D71" s="2">
        <v>2010</v>
      </c>
      <c r="E71" s="1">
        <v>3483.1</v>
      </c>
      <c r="F71" s="22">
        <v>3315.59</v>
      </c>
      <c r="G71" s="31">
        <f>H71+I71+L71+O71</f>
        <v>4200.3148000000001</v>
      </c>
      <c r="H71" s="31">
        <f>H58+H59</f>
        <v>1031.1972000000001</v>
      </c>
      <c r="I71" s="120">
        <f>I58+I59</f>
        <v>1147.7972</v>
      </c>
      <c r="J71" s="122"/>
      <c r="K71" s="123"/>
      <c r="L71" s="120">
        <f>L58+L59</f>
        <v>1150.7231999999999</v>
      </c>
      <c r="M71" s="122"/>
      <c r="N71" s="123"/>
      <c r="O71" s="120">
        <f>O58+O59</f>
        <v>870.59719999999993</v>
      </c>
      <c r="P71" s="122"/>
      <c r="Q71" s="123"/>
      <c r="R71" s="62"/>
      <c r="S71" s="62"/>
      <c r="T71" s="62"/>
      <c r="U71" s="62"/>
      <c r="V71" s="62"/>
      <c r="W71" s="62"/>
      <c r="X71" s="21"/>
    </row>
    <row r="72" spans="2:24" ht="28.5" customHeight="1" thickBot="1" x14ac:dyDescent="0.3">
      <c r="B72" s="159" t="s">
        <v>59</v>
      </c>
      <c r="C72" s="160"/>
      <c r="D72" s="2">
        <v>2020</v>
      </c>
      <c r="E72" s="1">
        <v>3028.19</v>
      </c>
      <c r="F72" s="22">
        <v>3485.79</v>
      </c>
      <c r="G72" s="31">
        <f>H72+I72+L72+O72</f>
        <v>3888.0396000000001</v>
      </c>
      <c r="H72" s="31">
        <f>(H56+H57)*23%</f>
        <v>1078.0698</v>
      </c>
      <c r="I72" s="120">
        <f>(I56+I57)*23%</f>
        <v>1199.9698000000001</v>
      </c>
      <c r="J72" s="122"/>
      <c r="K72" s="123"/>
      <c r="L72" s="120">
        <f>L56*23%</f>
        <v>874</v>
      </c>
      <c r="M72" s="122"/>
      <c r="N72" s="123"/>
      <c r="O72" s="120">
        <f>O56*23%</f>
        <v>736</v>
      </c>
      <c r="P72" s="122"/>
      <c r="Q72" s="123"/>
      <c r="R72" s="62"/>
      <c r="S72" s="62"/>
      <c r="T72" s="62"/>
      <c r="U72" s="62"/>
      <c r="V72" s="62"/>
      <c r="W72" s="62"/>
      <c r="X72" s="21"/>
    </row>
    <row r="73" spans="2:24" ht="15.75" thickBot="1" x14ac:dyDescent="0.3">
      <c r="B73" s="161" t="s">
        <v>60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3"/>
      <c r="S73" s="117"/>
      <c r="T73" s="62"/>
      <c r="U73" s="62"/>
      <c r="V73" s="62"/>
      <c r="W73" s="62"/>
      <c r="X73" s="62"/>
    </row>
    <row r="74" spans="2:24" ht="21" customHeight="1" thickBot="1" x14ac:dyDescent="0.3">
      <c r="B74" s="95" t="s">
        <v>61</v>
      </c>
      <c r="C74" s="97"/>
      <c r="D74" s="2">
        <v>3010</v>
      </c>
      <c r="E74" s="2">
        <v>2533</v>
      </c>
      <c r="F74" s="31">
        <v>1380.93</v>
      </c>
      <c r="G74" s="31">
        <f>G75</f>
        <v>0</v>
      </c>
      <c r="H74" s="31">
        <v>0</v>
      </c>
      <c r="I74" s="120">
        <f>I75</f>
        <v>125</v>
      </c>
      <c r="J74" s="122"/>
      <c r="K74" s="123"/>
      <c r="L74" s="120">
        <f t="shared" ref="L74" si="5">L75</f>
        <v>0</v>
      </c>
      <c r="M74" s="122"/>
      <c r="N74" s="123"/>
      <c r="O74" s="120">
        <f t="shared" ref="O74" si="6">O75</f>
        <v>0</v>
      </c>
      <c r="P74" s="122"/>
      <c r="Q74" s="123"/>
      <c r="R74" s="62"/>
      <c r="S74" s="62"/>
      <c r="T74" s="62"/>
      <c r="U74" s="62"/>
      <c r="V74" s="62"/>
      <c r="W74" s="62"/>
      <c r="X74" s="21"/>
    </row>
    <row r="75" spans="2:24" ht="22.5" customHeight="1" thickBot="1" x14ac:dyDescent="0.3">
      <c r="B75" s="139" t="s">
        <v>62</v>
      </c>
      <c r="C75" s="140"/>
      <c r="D75" s="2">
        <v>3011</v>
      </c>
      <c r="E75" s="2">
        <v>2281.6</v>
      </c>
      <c r="F75" s="31">
        <v>1380.93</v>
      </c>
      <c r="G75" s="32">
        <f>G76</f>
        <v>0</v>
      </c>
      <c r="H75" s="32">
        <v>0</v>
      </c>
      <c r="I75" s="130">
        <f>I78</f>
        <v>125</v>
      </c>
      <c r="J75" s="131"/>
      <c r="K75" s="132"/>
      <c r="L75" s="130">
        <v>0</v>
      </c>
      <c r="M75" s="131"/>
      <c r="N75" s="132"/>
      <c r="O75" s="130">
        <v>0</v>
      </c>
      <c r="P75" s="131"/>
      <c r="Q75" s="132"/>
      <c r="R75" s="62"/>
      <c r="S75" s="62"/>
      <c r="T75" s="62"/>
      <c r="U75" s="166"/>
      <c r="V75" s="166"/>
      <c r="W75" s="166"/>
      <c r="X75" s="21"/>
    </row>
    <row r="76" spans="2:24" ht="15.75" thickBot="1" x14ac:dyDescent="0.3">
      <c r="B76" s="164" t="s">
        <v>63</v>
      </c>
      <c r="C76" s="165"/>
      <c r="D76" s="2">
        <v>3020</v>
      </c>
      <c r="E76" s="2">
        <v>2533</v>
      </c>
      <c r="F76" s="32">
        <v>1380.93</v>
      </c>
      <c r="G76" s="32">
        <f>G78</f>
        <v>0</v>
      </c>
      <c r="H76" s="32">
        <v>0</v>
      </c>
      <c r="I76" s="130">
        <f>I78</f>
        <v>125</v>
      </c>
      <c r="J76" s="131"/>
      <c r="K76" s="132"/>
      <c r="L76" s="130">
        <v>0</v>
      </c>
      <c r="M76" s="131"/>
      <c r="N76" s="132"/>
      <c r="O76" s="130">
        <v>0</v>
      </c>
      <c r="P76" s="131"/>
      <c r="Q76" s="132"/>
      <c r="R76" s="62"/>
      <c r="S76" s="62"/>
      <c r="T76" s="62"/>
      <c r="U76" s="62"/>
      <c r="V76" s="62"/>
      <c r="W76" s="62"/>
      <c r="X76" s="21"/>
    </row>
    <row r="77" spans="2:24" ht="15.75" thickBot="1" x14ac:dyDescent="0.3">
      <c r="B77" s="159" t="s">
        <v>64</v>
      </c>
      <c r="C77" s="160"/>
      <c r="D77" s="2">
        <v>3021</v>
      </c>
      <c r="E77" s="2"/>
      <c r="F77" s="32"/>
      <c r="G77" s="32"/>
      <c r="H77" s="32"/>
      <c r="I77" s="130"/>
      <c r="J77" s="131"/>
      <c r="K77" s="132"/>
      <c r="L77" s="130"/>
      <c r="M77" s="131"/>
      <c r="N77" s="132"/>
      <c r="O77" s="130"/>
      <c r="P77" s="131"/>
      <c r="Q77" s="132"/>
      <c r="R77" s="62"/>
      <c r="S77" s="62"/>
      <c r="T77" s="62"/>
      <c r="U77" s="62"/>
      <c r="V77" s="62"/>
      <c r="W77" s="62"/>
      <c r="X77" s="21"/>
    </row>
    <row r="78" spans="2:24" ht="27.75" customHeight="1" thickBot="1" x14ac:dyDescent="0.3">
      <c r="B78" s="133" t="s">
        <v>65</v>
      </c>
      <c r="C78" s="134"/>
      <c r="D78" s="2">
        <v>3022</v>
      </c>
      <c r="E78" s="2">
        <v>2090</v>
      </c>
      <c r="F78" s="32">
        <v>1380.93</v>
      </c>
      <c r="G78" s="31"/>
      <c r="H78" s="31">
        <v>0</v>
      </c>
      <c r="I78" s="120">
        <v>125</v>
      </c>
      <c r="J78" s="122"/>
      <c r="K78" s="123"/>
      <c r="L78" s="120">
        <v>0</v>
      </c>
      <c r="M78" s="122"/>
      <c r="N78" s="123"/>
      <c r="O78" s="120">
        <v>0</v>
      </c>
      <c r="P78" s="122"/>
      <c r="Q78" s="122"/>
      <c r="R78" s="62"/>
      <c r="S78" s="62"/>
      <c r="T78" s="62"/>
      <c r="U78" s="62"/>
      <c r="V78" s="62"/>
      <c r="W78" s="62"/>
      <c r="X78" s="21"/>
    </row>
    <row r="79" spans="2:24" ht="18.75" customHeight="1" thickBot="1" x14ac:dyDescent="0.3">
      <c r="B79" s="133" t="s">
        <v>66</v>
      </c>
      <c r="C79" s="134"/>
      <c r="D79" s="2">
        <v>3023</v>
      </c>
      <c r="E79" s="2"/>
      <c r="F79" s="1"/>
      <c r="G79" s="2" t="s">
        <v>67</v>
      </c>
      <c r="H79" s="2" t="s">
        <v>67</v>
      </c>
      <c r="I79" s="147" t="s">
        <v>67</v>
      </c>
      <c r="J79" s="148"/>
      <c r="K79" s="149"/>
      <c r="L79" s="147" t="s">
        <v>67</v>
      </c>
      <c r="M79" s="148"/>
      <c r="N79" s="149"/>
      <c r="O79" s="147" t="s">
        <v>67</v>
      </c>
      <c r="P79" s="148"/>
      <c r="Q79" s="149"/>
      <c r="R79" s="62"/>
      <c r="S79" s="62"/>
      <c r="T79" s="62"/>
      <c r="U79" s="62"/>
      <c r="V79" s="62"/>
      <c r="W79" s="62"/>
      <c r="X79" s="21"/>
    </row>
    <row r="80" spans="2:24" ht="17.25" customHeight="1" thickBot="1" x14ac:dyDescent="0.3">
      <c r="B80" s="133" t="s">
        <v>68</v>
      </c>
      <c r="C80" s="134"/>
      <c r="D80" s="2">
        <v>3024</v>
      </c>
      <c r="E80" s="2"/>
      <c r="F80" s="1"/>
      <c r="G80" s="2" t="s">
        <v>67</v>
      </c>
      <c r="H80" s="2" t="s">
        <v>67</v>
      </c>
      <c r="I80" s="147" t="s">
        <v>67</v>
      </c>
      <c r="J80" s="148"/>
      <c r="K80" s="149"/>
      <c r="L80" s="147" t="s">
        <v>67</v>
      </c>
      <c r="M80" s="148"/>
      <c r="N80" s="149"/>
      <c r="O80" s="147" t="s">
        <v>67</v>
      </c>
      <c r="P80" s="148"/>
      <c r="Q80" s="149"/>
      <c r="R80" s="62"/>
      <c r="S80" s="62"/>
      <c r="T80" s="62"/>
      <c r="U80" s="62"/>
      <c r="V80" s="62"/>
      <c r="W80" s="62"/>
      <c r="X80" s="21"/>
    </row>
    <row r="81" spans="2:25" ht="24" customHeight="1" thickBot="1" x14ac:dyDescent="0.3">
      <c r="B81" s="133" t="s">
        <v>69</v>
      </c>
      <c r="C81" s="169"/>
      <c r="D81" s="2">
        <v>3025</v>
      </c>
      <c r="E81" s="2"/>
      <c r="F81" s="1"/>
      <c r="G81" s="2" t="s">
        <v>67</v>
      </c>
      <c r="H81" s="2" t="s">
        <v>67</v>
      </c>
      <c r="I81" s="147" t="s">
        <v>67</v>
      </c>
      <c r="J81" s="148"/>
      <c r="K81" s="149"/>
      <c r="L81" s="147" t="s">
        <v>67</v>
      </c>
      <c r="M81" s="148"/>
      <c r="N81" s="149"/>
      <c r="O81" s="147" t="s">
        <v>67</v>
      </c>
      <c r="P81" s="148"/>
      <c r="Q81" s="149"/>
      <c r="R81" s="62"/>
      <c r="S81" s="62"/>
      <c r="T81" s="62"/>
      <c r="U81" s="62"/>
      <c r="V81" s="62"/>
      <c r="W81" s="62"/>
      <c r="X81" s="21"/>
    </row>
    <row r="82" spans="2:25" ht="15.75" thickBot="1" x14ac:dyDescent="0.3">
      <c r="B82" s="167" t="s">
        <v>70</v>
      </c>
      <c r="C82" s="168"/>
      <c r="D82" s="2">
        <v>3026</v>
      </c>
      <c r="E82" s="32">
        <v>443</v>
      </c>
      <c r="F82" s="31">
        <v>0</v>
      </c>
      <c r="G82" s="2" t="s">
        <v>67</v>
      </c>
      <c r="H82" s="2" t="s">
        <v>67</v>
      </c>
      <c r="I82" s="147" t="s">
        <v>67</v>
      </c>
      <c r="J82" s="148"/>
      <c r="K82" s="149"/>
      <c r="L82" s="147" t="s">
        <v>67</v>
      </c>
      <c r="M82" s="148"/>
      <c r="N82" s="149"/>
      <c r="O82" s="147" t="s">
        <v>67</v>
      </c>
      <c r="P82" s="148"/>
      <c r="Q82" s="149"/>
      <c r="R82" s="62"/>
      <c r="S82" s="62"/>
      <c r="T82" s="62"/>
      <c r="U82" s="62"/>
      <c r="V82" s="62"/>
      <c r="W82" s="62"/>
      <c r="X82" s="21"/>
    </row>
    <row r="83" spans="2:25" s="24" customFormat="1" ht="25.5" customHeight="1" thickBot="1" x14ac:dyDescent="0.25">
      <c r="B83" s="164" t="s">
        <v>71</v>
      </c>
      <c r="C83" s="165"/>
      <c r="D83" s="22">
        <v>4010</v>
      </c>
      <c r="E83" s="29">
        <v>25478.880000000001</v>
      </c>
      <c r="F83" s="29">
        <v>25719.3</v>
      </c>
      <c r="G83" s="31">
        <f>H83+I83+L83+O83-0.01</f>
        <v>29414.752</v>
      </c>
      <c r="H83" s="31">
        <f>H41</f>
        <v>8162.8819999999996</v>
      </c>
      <c r="I83" s="86">
        <f>I41</f>
        <v>8643.7999999999993</v>
      </c>
      <c r="J83" s="88"/>
      <c r="K83" s="87"/>
      <c r="L83" s="86">
        <f>L41</f>
        <v>7454.7800000000007</v>
      </c>
      <c r="M83" s="88"/>
      <c r="N83" s="87"/>
      <c r="O83" s="86">
        <f>O41</f>
        <v>5153.3</v>
      </c>
      <c r="P83" s="170"/>
      <c r="Q83" s="171"/>
      <c r="R83" s="172"/>
      <c r="S83" s="172"/>
      <c r="T83" s="172"/>
      <c r="U83" s="172"/>
      <c r="V83" s="172"/>
      <c r="W83" s="172"/>
      <c r="X83" s="18"/>
    </row>
    <row r="84" spans="2:25" s="24" customFormat="1" ht="21" customHeight="1" thickBot="1" x14ac:dyDescent="0.25">
      <c r="B84" s="92" t="s">
        <v>72</v>
      </c>
      <c r="C84" s="138"/>
      <c r="D84" s="22">
        <v>5010</v>
      </c>
      <c r="E84" s="29">
        <v>25366.18</v>
      </c>
      <c r="F84" s="29">
        <v>25644.3</v>
      </c>
      <c r="G84" s="31">
        <f>H84+I84+L84+O84</f>
        <v>29414.751399999997</v>
      </c>
      <c r="H84" s="31">
        <f>H48+H74</f>
        <v>8165.0572000000002</v>
      </c>
      <c r="I84" s="120">
        <f>I48</f>
        <v>8357.9861999999994</v>
      </c>
      <c r="J84" s="122"/>
      <c r="K84" s="123"/>
      <c r="L84" s="120">
        <f>L48+L74</f>
        <v>7174.73</v>
      </c>
      <c r="M84" s="122"/>
      <c r="N84" s="123"/>
      <c r="O84" s="120">
        <f>O48+O74</f>
        <v>5716.9780000000001</v>
      </c>
      <c r="P84" s="170"/>
      <c r="Q84" s="171"/>
      <c r="R84" s="172"/>
      <c r="S84" s="172"/>
      <c r="T84" s="172"/>
      <c r="U84" s="172"/>
      <c r="V84" s="172"/>
      <c r="W84" s="172"/>
      <c r="X84" s="18"/>
      <c r="Y84" s="19">
        <f>G83-G84</f>
        <v>6.0000000303261913E-4</v>
      </c>
    </row>
    <row r="85" spans="2:25" ht="15.75" thickBot="1" x14ac:dyDescent="0.3">
      <c r="B85" s="89" t="s">
        <v>73</v>
      </c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/>
      <c r="S85" s="66"/>
      <c r="T85" s="62"/>
      <c r="U85" s="62"/>
      <c r="V85" s="62"/>
      <c r="W85" s="62"/>
      <c r="X85" s="62"/>
    </row>
    <row r="86" spans="2:25" ht="15.75" thickBot="1" x14ac:dyDescent="0.3">
      <c r="B86" s="92" t="s">
        <v>74</v>
      </c>
      <c r="C86" s="94"/>
      <c r="D86" s="5">
        <v>6010</v>
      </c>
      <c r="E86" s="22">
        <f>E87+E88+E89+E90+E91+E92</f>
        <v>79</v>
      </c>
      <c r="F86" s="22">
        <v>70.5</v>
      </c>
      <c r="G86" s="22">
        <f>G87+G88+G89+G90+G91+G92</f>
        <v>70.5</v>
      </c>
      <c r="H86" s="22">
        <f>H87+H88+H89+H90+H91+H92</f>
        <v>70.5</v>
      </c>
      <c r="I86" s="173">
        <f>I87+I88+I89+I90+I91+I92</f>
        <v>70.5</v>
      </c>
      <c r="J86" s="174"/>
      <c r="K86" s="175"/>
      <c r="L86" s="173">
        <f>L87+L88+L89+L90+L91+L92</f>
        <v>70.5</v>
      </c>
      <c r="M86" s="174"/>
      <c r="N86" s="175"/>
      <c r="O86" s="86">
        <f>O87+O88+O89+O90+O91+O92</f>
        <v>70.5</v>
      </c>
      <c r="P86" s="88"/>
      <c r="Q86" s="87"/>
      <c r="R86" s="62"/>
      <c r="S86" s="62"/>
      <c r="T86" s="62"/>
      <c r="U86" s="62"/>
      <c r="V86" s="62"/>
      <c r="W86" s="62"/>
      <c r="X86" s="21"/>
    </row>
    <row r="87" spans="2:25" ht="15.75" thickBot="1" x14ac:dyDescent="0.3">
      <c r="B87" s="112" t="s">
        <v>75</v>
      </c>
      <c r="C87" s="129"/>
      <c r="D87" s="5">
        <v>6011</v>
      </c>
      <c r="E87" s="2">
        <v>1</v>
      </c>
      <c r="F87" s="2">
        <v>1</v>
      </c>
      <c r="G87" s="2">
        <v>1</v>
      </c>
      <c r="H87" s="2">
        <v>1</v>
      </c>
      <c r="I87" s="147">
        <v>1</v>
      </c>
      <c r="J87" s="148"/>
      <c r="K87" s="149"/>
      <c r="L87" s="147">
        <v>1</v>
      </c>
      <c r="M87" s="149"/>
      <c r="N87" s="2">
        <v>1</v>
      </c>
      <c r="O87" s="147">
        <v>1</v>
      </c>
      <c r="P87" s="148"/>
      <c r="Q87" s="149"/>
      <c r="R87" s="62"/>
      <c r="S87" s="62"/>
      <c r="T87" s="62"/>
      <c r="U87" s="62"/>
      <c r="V87" s="62"/>
      <c r="W87" s="62"/>
      <c r="X87" s="21"/>
    </row>
    <row r="88" spans="2:25" ht="15.75" thickBot="1" x14ac:dyDescent="0.3">
      <c r="B88" s="112" t="s">
        <v>76</v>
      </c>
      <c r="C88" s="114"/>
      <c r="D88" s="5">
        <v>6012</v>
      </c>
      <c r="E88" s="2">
        <v>20</v>
      </c>
      <c r="F88" s="2">
        <v>15.5</v>
      </c>
      <c r="G88" s="2">
        <v>15.5</v>
      </c>
      <c r="H88" s="2">
        <v>15.5</v>
      </c>
      <c r="I88" s="147">
        <v>15.5</v>
      </c>
      <c r="J88" s="148"/>
      <c r="K88" s="149"/>
      <c r="L88" s="147">
        <v>15.5</v>
      </c>
      <c r="M88" s="149"/>
      <c r="N88" s="2">
        <v>15.5</v>
      </c>
      <c r="O88" s="147">
        <v>15.5</v>
      </c>
      <c r="P88" s="148"/>
      <c r="Q88" s="149"/>
      <c r="R88" s="62"/>
      <c r="S88" s="62"/>
      <c r="T88" s="62"/>
      <c r="U88" s="62"/>
      <c r="V88" s="62"/>
      <c r="W88" s="62"/>
      <c r="X88" s="21"/>
    </row>
    <row r="89" spans="2:25" ht="15.75" thickBot="1" x14ac:dyDescent="0.3">
      <c r="B89" s="112" t="s">
        <v>77</v>
      </c>
      <c r="C89" s="129"/>
      <c r="D89" s="5">
        <v>6013</v>
      </c>
      <c r="E89" s="2">
        <v>15.5</v>
      </c>
      <c r="F89" s="2">
        <v>16.5</v>
      </c>
      <c r="G89" s="2">
        <v>16.5</v>
      </c>
      <c r="H89" s="2">
        <v>16.5</v>
      </c>
      <c r="I89" s="147">
        <v>16.5</v>
      </c>
      <c r="J89" s="148"/>
      <c r="K89" s="149"/>
      <c r="L89" s="147">
        <v>16.5</v>
      </c>
      <c r="M89" s="149"/>
      <c r="N89" s="2">
        <v>16.5</v>
      </c>
      <c r="O89" s="147">
        <v>16.5</v>
      </c>
      <c r="P89" s="148"/>
      <c r="Q89" s="149"/>
      <c r="R89" s="62"/>
      <c r="S89" s="62"/>
      <c r="T89" s="62"/>
      <c r="U89" s="62"/>
      <c r="V89" s="62"/>
      <c r="W89" s="62"/>
      <c r="X89" s="21"/>
    </row>
    <row r="90" spans="2:25" ht="15.75" thickBot="1" x14ac:dyDescent="0.3">
      <c r="B90" s="112" t="s">
        <v>78</v>
      </c>
      <c r="C90" s="114"/>
      <c r="D90" s="5">
        <v>6014</v>
      </c>
      <c r="E90" s="2">
        <v>29</v>
      </c>
      <c r="F90" s="2">
        <v>22</v>
      </c>
      <c r="G90" s="2">
        <v>22</v>
      </c>
      <c r="H90" s="2">
        <v>22</v>
      </c>
      <c r="I90" s="147">
        <v>22</v>
      </c>
      <c r="J90" s="148"/>
      <c r="K90" s="149"/>
      <c r="L90" s="147">
        <v>22</v>
      </c>
      <c r="M90" s="149"/>
      <c r="N90" s="2">
        <v>22</v>
      </c>
      <c r="O90" s="147">
        <v>22</v>
      </c>
      <c r="P90" s="148"/>
      <c r="Q90" s="149"/>
      <c r="R90" s="62"/>
      <c r="S90" s="62"/>
      <c r="T90" s="62"/>
      <c r="U90" s="62"/>
      <c r="V90" s="62"/>
      <c r="W90" s="62"/>
      <c r="X90" s="21"/>
    </row>
    <row r="91" spans="2:25" ht="15.75" thickBot="1" x14ac:dyDescent="0.3">
      <c r="B91" s="112" t="s">
        <v>79</v>
      </c>
      <c r="C91" s="114"/>
      <c r="D91" s="5">
        <v>6015</v>
      </c>
      <c r="E91" s="2">
        <v>7.5</v>
      </c>
      <c r="F91" s="2">
        <v>5.5</v>
      </c>
      <c r="G91" s="2">
        <v>5.5</v>
      </c>
      <c r="H91" s="2">
        <v>5.5</v>
      </c>
      <c r="I91" s="147">
        <v>5.5</v>
      </c>
      <c r="J91" s="148"/>
      <c r="K91" s="149"/>
      <c r="L91" s="147">
        <v>5.5</v>
      </c>
      <c r="M91" s="149"/>
      <c r="N91" s="2">
        <v>5.5</v>
      </c>
      <c r="O91" s="147">
        <v>5.5</v>
      </c>
      <c r="P91" s="148"/>
      <c r="Q91" s="149"/>
      <c r="R91" s="62"/>
      <c r="S91" s="62"/>
      <c r="T91" s="62"/>
      <c r="U91" s="62"/>
      <c r="V91" s="62"/>
      <c r="W91" s="62"/>
      <c r="X91" s="21"/>
    </row>
    <row r="92" spans="2:25" ht="15.75" thickBot="1" x14ac:dyDescent="0.3">
      <c r="B92" s="112" t="s">
        <v>80</v>
      </c>
      <c r="C92" s="114"/>
      <c r="D92" s="5">
        <v>6016</v>
      </c>
      <c r="E92" s="2">
        <v>6</v>
      </c>
      <c r="F92" s="2">
        <v>10</v>
      </c>
      <c r="G92" s="2">
        <v>10</v>
      </c>
      <c r="H92" s="2">
        <v>10</v>
      </c>
      <c r="I92" s="147">
        <v>10</v>
      </c>
      <c r="J92" s="148"/>
      <c r="K92" s="149"/>
      <c r="L92" s="147">
        <v>10</v>
      </c>
      <c r="M92" s="149"/>
      <c r="N92" s="2">
        <v>10</v>
      </c>
      <c r="O92" s="147">
        <v>10</v>
      </c>
      <c r="P92" s="148"/>
      <c r="Q92" s="149"/>
      <c r="R92" s="62"/>
      <c r="S92" s="62"/>
      <c r="T92" s="62"/>
      <c r="U92" s="62"/>
      <c r="V92" s="62"/>
      <c r="W92" s="62"/>
      <c r="X92" s="21"/>
    </row>
    <row r="93" spans="2:25" ht="15.75" thickBot="1" x14ac:dyDescent="0.3">
      <c r="B93" s="92" t="s">
        <v>81</v>
      </c>
      <c r="C93" s="138"/>
      <c r="D93" s="5">
        <v>6020</v>
      </c>
      <c r="E93" s="33">
        <f>F93+G93+J93+M93</f>
        <v>33564.229999999996</v>
      </c>
      <c r="F93" s="33">
        <f>F94+F95+F96+F97+F98+F99</f>
        <v>14471.89</v>
      </c>
      <c r="G93" s="31">
        <f>H93+I93+L93+O93</f>
        <v>19092.34</v>
      </c>
      <c r="H93" s="31">
        <f>H56+H57</f>
        <v>4687.26</v>
      </c>
      <c r="I93" s="173">
        <f>I56+I57</f>
        <v>5217.26</v>
      </c>
      <c r="J93" s="174"/>
      <c r="K93" s="175"/>
      <c r="L93" s="173">
        <f>L56+L57</f>
        <v>5230.5599999999995</v>
      </c>
      <c r="M93" s="174"/>
      <c r="N93" s="175"/>
      <c r="O93" s="86">
        <f>O56+O57</f>
        <v>3957.26</v>
      </c>
      <c r="P93" s="88"/>
      <c r="Q93" s="87"/>
      <c r="R93" s="62"/>
      <c r="S93" s="62"/>
      <c r="T93" s="62"/>
      <c r="U93" s="62"/>
      <c r="V93" s="62"/>
      <c r="W93" s="62"/>
      <c r="X93" s="21"/>
    </row>
    <row r="94" spans="2:25" ht="15.75" thickBot="1" x14ac:dyDescent="0.3">
      <c r="B94" s="112" t="s">
        <v>75</v>
      </c>
      <c r="C94" s="129"/>
      <c r="D94" s="5">
        <v>6021</v>
      </c>
      <c r="E94" s="34">
        <f>F94+G94+J94+M94</f>
        <v>2031.5</v>
      </c>
      <c r="F94" s="34">
        <v>820</v>
      </c>
      <c r="G94" s="32">
        <f>H94+I94+L94+O94</f>
        <v>1211.5</v>
      </c>
      <c r="H94" s="32">
        <v>285</v>
      </c>
      <c r="I94" s="130">
        <f>285+26.5</f>
        <v>311.5</v>
      </c>
      <c r="J94" s="132"/>
      <c r="K94" s="32">
        <v>285</v>
      </c>
      <c r="L94" s="179">
        <v>330</v>
      </c>
      <c r="M94" s="180"/>
      <c r="N94" s="181"/>
      <c r="O94" s="130">
        <v>285</v>
      </c>
      <c r="P94" s="131"/>
      <c r="Q94" s="132"/>
      <c r="R94" s="62"/>
      <c r="S94" s="62"/>
      <c r="T94" s="62"/>
      <c r="U94" s="62"/>
      <c r="V94" s="62"/>
      <c r="W94" s="62"/>
      <c r="X94" s="21"/>
    </row>
    <row r="95" spans="2:25" ht="15.75" thickBot="1" x14ac:dyDescent="0.3">
      <c r="B95" s="112" t="s">
        <v>82</v>
      </c>
      <c r="C95" s="129"/>
      <c r="D95" s="5">
        <v>6022</v>
      </c>
      <c r="E95" s="34">
        <f t="shared" ref="E95:G99" si="7">F95+G95+J95+M95</f>
        <v>11873.56</v>
      </c>
      <c r="F95" s="34">
        <v>4288</v>
      </c>
      <c r="G95" s="32">
        <f t="shared" si="7"/>
        <v>7585.5599999999995</v>
      </c>
      <c r="H95" s="2">
        <v>1800</v>
      </c>
      <c r="I95" s="147">
        <v>2100</v>
      </c>
      <c r="J95" s="149"/>
      <c r="K95" s="2">
        <v>2141.5</v>
      </c>
      <c r="L95" s="176">
        <f>2100-14.44</f>
        <v>2085.56</v>
      </c>
      <c r="M95" s="177"/>
      <c r="N95" s="178"/>
      <c r="O95" s="147">
        <v>1600</v>
      </c>
      <c r="P95" s="148"/>
      <c r="Q95" s="149"/>
      <c r="R95" s="62"/>
      <c r="S95" s="62"/>
      <c r="T95" s="62"/>
      <c r="U95" s="62"/>
      <c r="V95" s="62"/>
      <c r="W95" s="62"/>
      <c r="X95" s="21"/>
    </row>
    <row r="96" spans="2:25" ht="15.75" thickBot="1" x14ac:dyDescent="0.3">
      <c r="B96" s="112" t="s">
        <v>77</v>
      </c>
      <c r="C96" s="129"/>
      <c r="D96" s="5">
        <v>6023</v>
      </c>
      <c r="E96" s="34">
        <f t="shared" si="7"/>
        <v>7850</v>
      </c>
      <c r="F96" s="34">
        <v>4150</v>
      </c>
      <c r="G96" s="32">
        <f t="shared" si="7"/>
        <v>3700</v>
      </c>
      <c r="H96" s="2">
        <v>850</v>
      </c>
      <c r="I96" s="147">
        <v>1050</v>
      </c>
      <c r="J96" s="149"/>
      <c r="K96" s="2">
        <v>970.16</v>
      </c>
      <c r="L96" s="176">
        <v>1050</v>
      </c>
      <c r="M96" s="177"/>
      <c r="N96" s="178"/>
      <c r="O96" s="147">
        <v>750</v>
      </c>
      <c r="P96" s="148"/>
      <c r="Q96" s="149"/>
      <c r="R96" s="62"/>
      <c r="S96" s="62"/>
      <c r="T96" s="62"/>
      <c r="U96" s="62"/>
      <c r="V96" s="62"/>
      <c r="W96" s="62"/>
      <c r="X96" s="21"/>
    </row>
    <row r="97" spans="1:24" ht="15.75" thickBot="1" x14ac:dyDescent="0.3">
      <c r="B97" s="112" t="s">
        <v>78</v>
      </c>
      <c r="C97" s="114"/>
      <c r="D97" s="5">
        <v>6024</v>
      </c>
      <c r="E97" s="34">
        <f t="shared" si="7"/>
        <v>9008.57</v>
      </c>
      <c r="F97" s="34">
        <v>3723.09</v>
      </c>
      <c r="G97" s="32">
        <f t="shared" si="7"/>
        <v>5285.48</v>
      </c>
      <c r="H97" s="2">
        <v>1404.86</v>
      </c>
      <c r="I97" s="147">
        <v>1408.36</v>
      </c>
      <c r="J97" s="149"/>
      <c r="K97" s="2">
        <v>1563.2</v>
      </c>
      <c r="L97" s="176">
        <v>1450</v>
      </c>
      <c r="M97" s="177"/>
      <c r="N97" s="178"/>
      <c r="O97" s="147">
        <f>1250-227.74</f>
        <v>1022.26</v>
      </c>
      <c r="P97" s="148"/>
      <c r="Q97" s="149"/>
      <c r="R97" s="62"/>
      <c r="S97" s="62"/>
      <c r="T97" s="62"/>
      <c r="U97" s="62"/>
      <c r="V97" s="62"/>
      <c r="W97" s="62"/>
      <c r="X97" s="21"/>
    </row>
    <row r="98" spans="1:24" ht="15.75" thickBot="1" x14ac:dyDescent="0.3">
      <c r="B98" s="112" t="s">
        <v>79</v>
      </c>
      <c r="C98" s="114"/>
      <c r="D98" s="5">
        <v>6025</v>
      </c>
      <c r="E98" s="34">
        <f t="shared" si="7"/>
        <v>1411.1999999999998</v>
      </c>
      <c r="F98" s="34">
        <v>758.8</v>
      </c>
      <c r="G98" s="32">
        <f t="shared" si="7"/>
        <v>652.4</v>
      </c>
      <c r="H98" s="2">
        <v>173.7</v>
      </c>
      <c r="I98" s="147">
        <v>173.7</v>
      </c>
      <c r="J98" s="149"/>
      <c r="K98" s="2">
        <v>173.7</v>
      </c>
      <c r="L98" s="176">
        <v>155</v>
      </c>
      <c r="M98" s="177"/>
      <c r="N98" s="178"/>
      <c r="O98" s="147">
        <v>150</v>
      </c>
      <c r="P98" s="148"/>
      <c r="Q98" s="149"/>
      <c r="R98" s="62"/>
      <c r="S98" s="62"/>
      <c r="T98" s="62"/>
      <c r="U98" s="62"/>
      <c r="V98" s="62"/>
      <c r="W98" s="62"/>
      <c r="X98" s="21"/>
    </row>
    <row r="99" spans="1:24" ht="15.75" thickBot="1" x14ac:dyDescent="0.3">
      <c r="B99" s="112" t="s">
        <v>80</v>
      </c>
      <c r="C99" s="114"/>
      <c r="D99" s="5">
        <v>6026</v>
      </c>
      <c r="E99" s="34">
        <f t="shared" si="7"/>
        <v>1389.4</v>
      </c>
      <c r="F99" s="34">
        <v>732</v>
      </c>
      <c r="G99" s="32">
        <f t="shared" si="7"/>
        <v>657.4</v>
      </c>
      <c r="H99" s="2">
        <v>173.7</v>
      </c>
      <c r="I99" s="147">
        <v>173.7</v>
      </c>
      <c r="J99" s="149"/>
      <c r="K99" s="2">
        <v>173.7</v>
      </c>
      <c r="L99" s="147">
        <v>160</v>
      </c>
      <c r="M99" s="148"/>
      <c r="N99" s="149"/>
      <c r="O99" s="147">
        <v>150</v>
      </c>
      <c r="P99" s="148"/>
      <c r="Q99" s="149"/>
      <c r="R99" s="62"/>
      <c r="S99" s="62"/>
      <c r="T99" s="62"/>
      <c r="U99" s="62"/>
      <c r="V99" s="62"/>
      <c r="W99" s="62"/>
      <c r="X99" s="21"/>
    </row>
    <row r="100" spans="1:24" x14ac:dyDescent="0.25">
      <c r="G100" s="52"/>
      <c r="H100" s="52"/>
      <c r="I100" s="185"/>
      <c r="J100" s="185"/>
      <c r="K100" s="185"/>
      <c r="L100" s="186"/>
      <c r="M100" s="99"/>
      <c r="N100" s="52"/>
      <c r="O100" s="186"/>
      <c r="P100" s="99"/>
      <c r="Q100" s="99"/>
      <c r="R100" s="62"/>
      <c r="S100" s="62"/>
      <c r="T100" s="62"/>
      <c r="U100" s="62"/>
      <c r="V100" s="62"/>
      <c r="W100" s="62"/>
      <c r="X100" s="21"/>
    </row>
    <row r="101" spans="1:24" ht="18.75" x14ac:dyDescent="0.3">
      <c r="C101" s="55" t="s">
        <v>83</v>
      </c>
      <c r="D101" s="56"/>
      <c r="E101" s="56"/>
      <c r="F101" s="56"/>
      <c r="G101" s="56"/>
      <c r="H101" s="56"/>
      <c r="I101" s="187" t="s">
        <v>84</v>
      </c>
      <c r="J101" s="187"/>
      <c r="K101" s="187"/>
      <c r="L101" s="187"/>
      <c r="M101" s="187"/>
      <c r="N101" s="183"/>
      <c r="O101" s="183"/>
      <c r="P101" s="183"/>
      <c r="Q101" s="183"/>
      <c r="R101" s="183"/>
      <c r="S101" s="183"/>
      <c r="T101" s="183"/>
      <c r="U101" s="183"/>
      <c r="V101" s="183"/>
      <c r="W101" s="184"/>
      <c r="X101" s="184"/>
    </row>
    <row r="102" spans="1:24" ht="18.75" x14ac:dyDescent="0.3">
      <c r="C102" s="56"/>
      <c r="D102" s="56"/>
      <c r="E102" s="56"/>
      <c r="F102" s="56"/>
      <c r="G102" s="56"/>
      <c r="H102" s="58"/>
      <c r="I102" s="182"/>
      <c r="J102" s="183"/>
      <c r="K102" s="183"/>
      <c r="L102" s="182"/>
      <c r="M102" s="183"/>
      <c r="N102" s="183"/>
      <c r="O102" s="182"/>
      <c r="P102" s="183"/>
      <c r="Q102" s="183"/>
      <c r="R102" s="183"/>
      <c r="S102" s="183"/>
      <c r="T102" s="183"/>
      <c r="U102" s="183"/>
      <c r="V102" s="183"/>
      <c r="W102" s="183"/>
      <c r="X102" s="57"/>
    </row>
    <row r="103" spans="1:24" ht="18.75" x14ac:dyDescent="0.3">
      <c r="C103" s="55" t="s">
        <v>85</v>
      </c>
      <c r="D103" s="56"/>
      <c r="E103" s="56"/>
      <c r="F103" s="56"/>
      <c r="G103" s="56"/>
      <c r="H103" s="56"/>
      <c r="I103" s="55" t="s">
        <v>86</v>
      </c>
      <c r="J103" s="55"/>
      <c r="K103" s="55"/>
      <c r="L103" s="55"/>
      <c r="M103" s="55"/>
      <c r="N103" s="56"/>
      <c r="O103" s="56"/>
      <c r="P103" s="56"/>
      <c r="Q103" s="183"/>
      <c r="R103" s="183"/>
      <c r="S103" s="183"/>
      <c r="T103" s="183"/>
      <c r="U103" s="183"/>
      <c r="V103" s="183"/>
      <c r="W103" s="184"/>
      <c r="X103" s="184"/>
    </row>
    <row r="104" spans="1:24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x14ac:dyDescent="0.25">
      <c r="A105" s="6"/>
      <c r="H105" s="52"/>
      <c r="I105" s="188"/>
      <c r="J105" s="189"/>
      <c r="L105" s="188"/>
      <c r="M105" s="189"/>
      <c r="O105" s="188"/>
      <c r="P105" s="189"/>
      <c r="Q105" s="189"/>
    </row>
    <row r="106" spans="1:24" x14ac:dyDescent="0.25">
      <c r="H106" s="52"/>
      <c r="I106" s="188"/>
      <c r="J106" s="189"/>
      <c r="L106" s="188"/>
      <c r="M106" s="189"/>
    </row>
    <row r="108" spans="1:24" x14ac:dyDescent="0.25">
      <c r="H108" s="52"/>
      <c r="I108" s="188"/>
      <c r="J108" s="189"/>
      <c r="L108" s="188"/>
      <c r="M108" s="189"/>
      <c r="P108" s="188"/>
      <c r="Q108" s="189"/>
    </row>
    <row r="109" spans="1:24" x14ac:dyDescent="0.25">
      <c r="I109" s="188"/>
      <c r="J109" s="189"/>
    </row>
  </sheetData>
  <mergeCells count="487">
    <mergeCell ref="I109:J109"/>
    <mergeCell ref="I105:J105"/>
    <mergeCell ref="L105:M105"/>
    <mergeCell ref="O105:Q105"/>
    <mergeCell ref="I106:J106"/>
    <mergeCell ref="L106:M106"/>
    <mergeCell ref="I108:J108"/>
    <mergeCell ref="L108:M108"/>
    <mergeCell ref="P108:Q108"/>
    <mergeCell ref="I102:K102"/>
    <mergeCell ref="L102:N102"/>
    <mergeCell ref="O102:Q102"/>
    <mergeCell ref="R102:T102"/>
    <mergeCell ref="U102:W102"/>
    <mergeCell ref="Q103:S103"/>
    <mergeCell ref="T103:V103"/>
    <mergeCell ref="W103:X103"/>
    <mergeCell ref="I100:K100"/>
    <mergeCell ref="L100:M100"/>
    <mergeCell ref="O100:Q100"/>
    <mergeCell ref="R100:T100"/>
    <mergeCell ref="U100:W100"/>
    <mergeCell ref="I101:M101"/>
    <mergeCell ref="N101:P101"/>
    <mergeCell ref="Q101:S101"/>
    <mergeCell ref="T101:V101"/>
    <mergeCell ref="W101:X101"/>
    <mergeCell ref="B99:C99"/>
    <mergeCell ref="I99:J99"/>
    <mergeCell ref="L99:N99"/>
    <mergeCell ref="O99:Q99"/>
    <mergeCell ref="R99:T99"/>
    <mergeCell ref="U99:W99"/>
    <mergeCell ref="B98:C98"/>
    <mergeCell ref="I98:J98"/>
    <mergeCell ref="L98:N98"/>
    <mergeCell ref="O98:Q98"/>
    <mergeCell ref="R98:T98"/>
    <mergeCell ref="U98:W98"/>
    <mergeCell ref="B97:C97"/>
    <mergeCell ref="I97:J97"/>
    <mergeCell ref="L97:N97"/>
    <mergeCell ref="O97:Q97"/>
    <mergeCell ref="R97:T97"/>
    <mergeCell ref="U97:W97"/>
    <mergeCell ref="B96:C96"/>
    <mergeCell ref="I96:J96"/>
    <mergeCell ref="L96:N96"/>
    <mergeCell ref="O96:Q96"/>
    <mergeCell ref="R96:T96"/>
    <mergeCell ref="U96:W96"/>
    <mergeCell ref="B95:C95"/>
    <mergeCell ref="I95:J95"/>
    <mergeCell ref="L95:N95"/>
    <mergeCell ref="O95:Q95"/>
    <mergeCell ref="R95:T95"/>
    <mergeCell ref="U95:W95"/>
    <mergeCell ref="B94:C94"/>
    <mergeCell ref="I94:J94"/>
    <mergeCell ref="L94:N94"/>
    <mergeCell ref="O94:Q94"/>
    <mergeCell ref="R94:T94"/>
    <mergeCell ref="U94:W94"/>
    <mergeCell ref="B93:C93"/>
    <mergeCell ref="I93:K93"/>
    <mergeCell ref="L93:N93"/>
    <mergeCell ref="O93:Q93"/>
    <mergeCell ref="R93:T93"/>
    <mergeCell ref="U93:W93"/>
    <mergeCell ref="B92:C92"/>
    <mergeCell ref="I92:K92"/>
    <mergeCell ref="L92:M92"/>
    <mergeCell ref="O92:Q92"/>
    <mergeCell ref="R92:T92"/>
    <mergeCell ref="U92:W92"/>
    <mergeCell ref="B91:C91"/>
    <mergeCell ref="I91:K91"/>
    <mergeCell ref="L91:M91"/>
    <mergeCell ref="O91:Q91"/>
    <mergeCell ref="R91:T91"/>
    <mergeCell ref="U91:W91"/>
    <mergeCell ref="B90:C90"/>
    <mergeCell ref="I90:K90"/>
    <mergeCell ref="L90:M90"/>
    <mergeCell ref="O90:Q90"/>
    <mergeCell ref="R90:T90"/>
    <mergeCell ref="U90:W90"/>
    <mergeCell ref="B89:C89"/>
    <mergeCell ref="I89:K89"/>
    <mergeCell ref="L89:M89"/>
    <mergeCell ref="O89:Q89"/>
    <mergeCell ref="R89:T89"/>
    <mergeCell ref="U89:W89"/>
    <mergeCell ref="B88:C88"/>
    <mergeCell ref="I88:K88"/>
    <mergeCell ref="L88:M88"/>
    <mergeCell ref="O88:Q88"/>
    <mergeCell ref="R88:T88"/>
    <mergeCell ref="U88:W88"/>
    <mergeCell ref="B87:C87"/>
    <mergeCell ref="I87:K87"/>
    <mergeCell ref="L87:M87"/>
    <mergeCell ref="O87:Q87"/>
    <mergeCell ref="R87:T87"/>
    <mergeCell ref="U87:W87"/>
    <mergeCell ref="B85:R85"/>
    <mergeCell ref="S85:U85"/>
    <mergeCell ref="V85:X85"/>
    <mergeCell ref="B86:C86"/>
    <mergeCell ref="I86:K86"/>
    <mergeCell ref="L86:N86"/>
    <mergeCell ref="O86:Q86"/>
    <mergeCell ref="R86:T86"/>
    <mergeCell ref="U86:W86"/>
    <mergeCell ref="B84:C84"/>
    <mergeCell ref="I84:K84"/>
    <mergeCell ref="L84:N84"/>
    <mergeCell ref="O84:Q84"/>
    <mergeCell ref="R84:T84"/>
    <mergeCell ref="U84:W84"/>
    <mergeCell ref="B83:C83"/>
    <mergeCell ref="I83:K83"/>
    <mergeCell ref="L83:N83"/>
    <mergeCell ref="O83:Q83"/>
    <mergeCell ref="R83:T83"/>
    <mergeCell ref="U83:W83"/>
    <mergeCell ref="B82:C82"/>
    <mergeCell ref="I82:K82"/>
    <mergeCell ref="L82:N82"/>
    <mergeCell ref="O82:Q82"/>
    <mergeCell ref="R82:T82"/>
    <mergeCell ref="U82:W82"/>
    <mergeCell ref="B81:C81"/>
    <mergeCell ref="I81:K81"/>
    <mergeCell ref="L81:N81"/>
    <mergeCell ref="O81:Q81"/>
    <mergeCell ref="R81:T81"/>
    <mergeCell ref="U81:W81"/>
    <mergeCell ref="B80:C80"/>
    <mergeCell ref="I80:K80"/>
    <mergeCell ref="L80:N80"/>
    <mergeCell ref="O80:Q80"/>
    <mergeCell ref="R80:T80"/>
    <mergeCell ref="U80:W80"/>
    <mergeCell ref="B79:C79"/>
    <mergeCell ref="I79:K79"/>
    <mergeCell ref="L79:N79"/>
    <mergeCell ref="O79:Q79"/>
    <mergeCell ref="R79:T79"/>
    <mergeCell ref="U79:W79"/>
    <mergeCell ref="B78:C78"/>
    <mergeCell ref="I78:K78"/>
    <mergeCell ref="L78:N78"/>
    <mergeCell ref="O78:Q78"/>
    <mergeCell ref="R78:T78"/>
    <mergeCell ref="U78:W78"/>
    <mergeCell ref="B77:C77"/>
    <mergeCell ref="I77:K77"/>
    <mergeCell ref="L77:N77"/>
    <mergeCell ref="O77:Q77"/>
    <mergeCell ref="R77:T77"/>
    <mergeCell ref="U77:W77"/>
    <mergeCell ref="B76:C76"/>
    <mergeCell ref="I76:K76"/>
    <mergeCell ref="L76:N76"/>
    <mergeCell ref="O76:Q76"/>
    <mergeCell ref="R76:T76"/>
    <mergeCell ref="U76:W76"/>
    <mergeCell ref="B75:C75"/>
    <mergeCell ref="I75:K75"/>
    <mergeCell ref="L75:N75"/>
    <mergeCell ref="O75:Q75"/>
    <mergeCell ref="R75:T75"/>
    <mergeCell ref="U75:W75"/>
    <mergeCell ref="B73:R73"/>
    <mergeCell ref="S73:U73"/>
    <mergeCell ref="V73:X73"/>
    <mergeCell ref="B74:C74"/>
    <mergeCell ref="I74:K74"/>
    <mergeCell ref="L74:N74"/>
    <mergeCell ref="O74:Q74"/>
    <mergeCell ref="R74:T74"/>
    <mergeCell ref="U74:W74"/>
    <mergeCell ref="B72:C72"/>
    <mergeCell ref="I72:K72"/>
    <mergeCell ref="L72:N72"/>
    <mergeCell ref="O72:Q72"/>
    <mergeCell ref="R72:T72"/>
    <mergeCell ref="U72:W72"/>
    <mergeCell ref="B70:R70"/>
    <mergeCell ref="S70:U70"/>
    <mergeCell ref="V70:X70"/>
    <mergeCell ref="B71:C71"/>
    <mergeCell ref="I71:K71"/>
    <mergeCell ref="L71:N71"/>
    <mergeCell ref="O71:Q71"/>
    <mergeCell ref="R71:T71"/>
    <mergeCell ref="U71:W71"/>
    <mergeCell ref="B69:C69"/>
    <mergeCell ref="I69:K69"/>
    <mergeCell ref="L69:N69"/>
    <mergeCell ref="O69:Q69"/>
    <mergeCell ref="R69:T69"/>
    <mergeCell ref="U69:W69"/>
    <mergeCell ref="B67:C67"/>
    <mergeCell ref="I67:K67"/>
    <mergeCell ref="L67:N67"/>
    <mergeCell ref="O67:Q67"/>
    <mergeCell ref="B68:C68"/>
    <mergeCell ref="I68:K68"/>
    <mergeCell ref="L68:M68"/>
    <mergeCell ref="O68:P68"/>
    <mergeCell ref="B66:C66"/>
    <mergeCell ref="I66:K66"/>
    <mergeCell ref="L66:N66"/>
    <mergeCell ref="O66:Q66"/>
    <mergeCell ref="R66:T66"/>
    <mergeCell ref="U66:W66"/>
    <mergeCell ref="B65:C65"/>
    <mergeCell ref="I65:K65"/>
    <mergeCell ref="L65:N65"/>
    <mergeCell ref="O65:Q65"/>
    <mergeCell ref="R65:T65"/>
    <mergeCell ref="U65:W65"/>
    <mergeCell ref="B64:C64"/>
    <mergeCell ref="I64:K64"/>
    <mergeCell ref="L64:N64"/>
    <mergeCell ref="O64:Q64"/>
    <mergeCell ref="R64:T64"/>
    <mergeCell ref="U64:W64"/>
    <mergeCell ref="B63:C63"/>
    <mergeCell ref="I63:K63"/>
    <mergeCell ref="L63:N63"/>
    <mergeCell ref="O63:Q63"/>
    <mergeCell ref="R63:T63"/>
    <mergeCell ref="U63:W63"/>
    <mergeCell ref="B62:C62"/>
    <mergeCell ref="I62:K62"/>
    <mergeCell ref="L62:N62"/>
    <mergeCell ref="O62:Q62"/>
    <mergeCell ref="R62:T62"/>
    <mergeCell ref="U62:W62"/>
    <mergeCell ref="B61:C61"/>
    <mergeCell ref="I61:K61"/>
    <mergeCell ref="L61:N61"/>
    <mergeCell ref="O61:Q61"/>
    <mergeCell ref="R61:T61"/>
    <mergeCell ref="U61:W61"/>
    <mergeCell ref="B60:C60"/>
    <mergeCell ref="I60:K60"/>
    <mergeCell ref="L60:N60"/>
    <mergeCell ref="O60:Q60"/>
    <mergeCell ref="R60:T60"/>
    <mergeCell ref="U60:W60"/>
    <mergeCell ref="R58:T58"/>
    <mergeCell ref="U58:W58"/>
    <mergeCell ref="B59:C59"/>
    <mergeCell ref="I59:K59"/>
    <mergeCell ref="L59:N59"/>
    <mergeCell ref="O59:Q59"/>
    <mergeCell ref="B57:C57"/>
    <mergeCell ref="I57:K57"/>
    <mergeCell ref="L57:N57"/>
    <mergeCell ref="O57:Q57"/>
    <mergeCell ref="B58:C58"/>
    <mergeCell ref="I58:K58"/>
    <mergeCell ref="L58:N58"/>
    <mergeCell ref="O58:Q58"/>
    <mergeCell ref="B56:C56"/>
    <mergeCell ref="I56:K56"/>
    <mergeCell ref="L56:N56"/>
    <mergeCell ref="O56:Q56"/>
    <mergeCell ref="R56:T56"/>
    <mergeCell ref="U56:W56"/>
    <mergeCell ref="B55:C55"/>
    <mergeCell ref="I55:K55"/>
    <mergeCell ref="L55:N55"/>
    <mergeCell ref="O55:Q55"/>
    <mergeCell ref="R55:T55"/>
    <mergeCell ref="U55:W55"/>
    <mergeCell ref="B54:C54"/>
    <mergeCell ref="I54:K54"/>
    <mergeCell ref="L54:N54"/>
    <mergeCell ref="O54:Q54"/>
    <mergeCell ref="R54:T54"/>
    <mergeCell ref="U54:W54"/>
    <mergeCell ref="B52:C52"/>
    <mergeCell ref="I52:K52"/>
    <mergeCell ref="L52:N52"/>
    <mergeCell ref="O52:Q52"/>
    <mergeCell ref="B53:C53"/>
    <mergeCell ref="I53:K53"/>
    <mergeCell ref="L53:N53"/>
    <mergeCell ref="O53:Q53"/>
    <mergeCell ref="B51:C51"/>
    <mergeCell ref="I51:K51"/>
    <mergeCell ref="L51:N51"/>
    <mergeCell ref="O51:Q51"/>
    <mergeCell ref="R51:T51"/>
    <mergeCell ref="U51:W51"/>
    <mergeCell ref="B50:C50"/>
    <mergeCell ref="I50:K50"/>
    <mergeCell ref="L50:N50"/>
    <mergeCell ref="O50:Q50"/>
    <mergeCell ref="R50:T50"/>
    <mergeCell ref="U50:W50"/>
    <mergeCell ref="B49:C49"/>
    <mergeCell ref="I49:K49"/>
    <mergeCell ref="L49:N49"/>
    <mergeCell ref="O49:Q49"/>
    <mergeCell ref="R49:T49"/>
    <mergeCell ref="U49:W49"/>
    <mergeCell ref="B48:C48"/>
    <mergeCell ref="I48:K48"/>
    <mergeCell ref="L48:N48"/>
    <mergeCell ref="O48:Q48"/>
    <mergeCell ref="R48:T48"/>
    <mergeCell ref="U48:W48"/>
    <mergeCell ref="B47:C47"/>
    <mergeCell ref="I47:K47"/>
    <mergeCell ref="L47:N47"/>
    <mergeCell ref="O47:Q47"/>
    <mergeCell ref="R47:T47"/>
    <mergeCell ref="U47:W47"/>
    <mergeCell ref="B46:C46"/>
    <mergeCell ref="I46:K46"/>
    <mergeCell ref="L46:N46"/>
    <mergeCell ref="O46:Q46"/>
    <mergeCell ref="R46:T46"/>
    <mergeCell ref="U46:W46"/>
    <mergeCell ref="B45:C45"/>
    <mergeCell ref="I45:K45"/>
    <mergeCell ref="L45:N45"/>
    <mergeCell ref="O45:Q45"/>
    <mergeCell ref="R45:T45"/>
    <mergeCell ref="U45:W45"/>
    <mergeCell ref="B44:C44"/>
    <mergeCell ref="I44:K44"/>
    <mergeCell ref="L44:N44"/>
    <mergeCell ref="O44:Q44"/>
    <mergeCell ref="R44:T44"/>
    <mergeCell ref="U44:W44"/>
    <mergeCell ref="B43:C43"/>
    <mergeCell ref="I43:K43"/>
    <mergeCell ref="L43:N43"/>
    <mergeCell ref="O43:Q43"/>
    <mergeCell ref="R43:T43"/>
    <mergeCell ref="U43:W43"/>
    <mergeCell ref="B42:C42"/>
    <mergeCell ref="I42:K42"/>
    <mergeCell ref="L42:N42"/>
    <mergeCell ref="O42:Q42"/>
    <mergeCell ref="R42:T42"/>
    <mergeCell ref="U42:W42"/>
    <mergeCell ref="B41:C41"/>
    <mergeCell ref="I41:K41"/>
    <mergeCell ref="L41:N41"/>
    <mergeCell ref="O41:Q41"/>
    <mergeCell ref="R41:T41"/>
    <mergeCell ref="U41:W41"/>
    <mergeCell ref="B39:R39"/>
    <mergeCell ref="S39:U39"/>
    <mergeCell ref="V39:X39"/>
    <mergeCell ref="B40:C40"/>
    <mergeCell ref="I40:K40"/>
    <mergeCell ref="L40:N40"/>
    <mergeCell ref="O40:Q40"/>
    <mergeCell ref="R40:T40"/>
    <mergeCell ref="U40:W40"/>
    <mergeCell ref="B38:C38"/>
    <mergeCell ref="I38:K38"/>
    <mergeCell ref="L38:N38"/>
    <mergeCell ref="O38:Q38"/>
    <mergeCell ref="R38:T38"/>
    <mergeCell ref="U38:W38"/>
    <mergeCell ref="I36:K36"/>
    <mergeCell ref="L36:N36"/>
    <mergeCell ref="O36:Q36"/>
    <mergeCell ref="R36:T36"/>
    <mergeCell ref="U36:W36"/>
    <mergeCell ref="H37:P37"/>
    <mergeCell ref="Q37:S37"/>
    <mergeCell ref="T37:V37"/>
    <mergeCell ref="W37:X37"/>
    <mergeCell ref="B33:X33"/>
    <mergeCell ref="B34:U34"/>
    <mergeCell ref="V34:X34"/>
    <mergeCell ref="E35:H35"/>
    <mergeCell ref="I35:K35"/>
    <mergeCell ref="L35:N35"/>
    <mergeCell ref="O35:Q35"/>
    <mergeCell ref="R35:T35"/>
    <mergeCell ref="U35:W35"/>
    <mergeCell ref="D32:I32"/>
    <mergeCell ref="J32:L32"/>
    <mergeCell ref="M32:O32"/>
    <mergeCell ref="P32:R32"/>
    <mergeCell ref="S32:U32"/>
    <mergeCell ref="V32:X32"/>
    <mergeCell ref="V30:X30"/>
    <mergeCell ref="I31:K31"/>
    <mergeCell ref="L31:N31"/>
    <mergeCell ref="O31:Q31"/>
    <mergeCell ref="R31:T31"/>
    <mergeCell ref="U31:W31"/>
    <mergeCell ref="B30:C30"/>
    <mergeCell ref="D30:I30"/>
    <mergeCell ref="J30:L30"/>
    <mergeCell ref="M30:O30"/>
    <mergeCell ref="P30:R30"/>
    <mergeCell ref="S30:U30"/>
    <mergeCell ref="V28:X28"/>
    <mergeCell ref="B29:C29"/>
    <mergeCell ref="D29:I29"/>
    <mergeCell ref="J29:L29"/>
    <mergeCell ref="M29:O29"/>
    <mergeCell ref="P29:R29"/>
    <mergeCell ref="S29:U29"/>
    <mergeCell ref="V29:X29"/>
    <mergeCell ref="B28:C28"/>
    <mergeCell ref="D28:I28"/>
    <mergeCell ref="J28:L28"/>
    <mergeCell ref="M28:O28"/>
    <mergeCell ref="P28:R28"/>
    <mergeCell ref="S28:U28"/>
    <mergeCell ref="B27:C27"/>
    <mergeCell ref="D27:I27"/>
    <mergeCell ref="J27:L27"/>
    <mergeCell ref="M27:O27"/>
    <mergeCell ref="P27:R27"/>
    <mergeCell ref="S27:U27"/>
    <mergeCell ref="V27:X27"/>
    <mergeCell ref="B26:C26"/>
    <mergeCell ref="D26:I26"/>
    <mergeCell ref="J26:L26"/>
    <mergeCell ref="M26:O26"/>
    <mergeCell ref="P26:R26"/>
    <mergeCell ref="S26:U26"/>
    <mergeCell ref="B25:C25"/>
    <mergeCell ref="D25:I25"/>
    <mergeCell ref="J25:L25"/>
    <mergeCell ref="M25:O25"/>
    <mergeCell ref="P25:R25"/>
    <mergeCell ref="S25:U25"/>
    <mergeCell ref="V25:X25"/>
    <mergeCell ref="B21:C24"/>
    <mergeCell ref="V26:X26"/>
    <mergeCell ref="V21:X21"/>
    <mergeCell ref="P22:R22"/>
    <mergeCell ref="S22:U22"/>
    <mergeCell ref="V22:X22"/>
    <mergeCell ref="P23:R23"/>
    <mergeCell ref="S23:U23"/>
    <mergeCell ref="V23:X23"/>
    <mergeCell ref="H20:K20"/>
    <mergeCell ref="L20:N20"/>
    <mergeCell ref="O20:Q20"/>
    <mergeCell ref="R20:T20"/>
    <mergeCell ref="U20:W20"/>
    <mergeCell ref="D21:I24"/>
    <mergeCell ref="J21:O24"/>
    <mergeCell ref="P21:R21"/>
    <mergeCell ref="S21:U21"/>
    <mergeCell ref="P24:R24"/>
    <mergeCell ref="S24:U24"/>
    <mergeCell ref="V24:X24"/>
    <mergeCell ref="U17:W17"/>
    <mergeCell ref="L18:N18"/>
    <mergeCell ref="O18:Q18"/>
    <mergeCell ref="R18:T18"/>
    <mergeCell ref="U18:W18"/>
    <mergeCell ref="L19:N19"/>
    <mergeCell ref="O19:Q19"/>
    <mergeCell ref="R19:T19"/>
    <mergeCell ref="U19:W19"/>
    <mergeCell ref="L16:N16"/>
    <mergeCell ref="O16:Q16"/>
    <mergeCell ref="R16:T16"/>
    <mergeCell ref="L17:N17"/>
    <mergeCell ref="O17:Q17"/>
    <mergeCell ref="R17:T17"/>
    <mergeCell ref="D5:D10"/>
    <mergeCell ref="C6:C7"/>
    <mergeCell ref="E7:H7"/>
    <mergeCell ref="L15:N15"/>
    <mergeCell ref="O15:Q15"/>
    <mergeCell ref="R15:T15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ФІІН.ПЛАН 2026 РОКУ</vt:lpstr>
      <vt:lpstr>ФІІН.ПЛАН 2026 РОКУ (2)</vt:lpstr>
      <vt:lpstr>ФІІН.ПЛАН 05.2026 РОКУ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KZCPMSD</dc:creator>
  <cp:lastModifiedBy>1 1</cp:lastModifiedBy>
  <cp:lastPrinted>2026-05-27T08:44:54Z</cp:lastPrinted>
  <dcterms:created xsi:type="dcterms:W3CDTF">2022-02-08T12:55:52Z</dcterms:created>
  <dcterms:modified xsi:type="dcterms:W3CDTF">2026-05-27T08:45:04Z</dcterms:modified>
</cp:coreProperties>
</file>