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флешка моя\бюджет 2024\проект бюджету 2025\сесія 05.11.2025\сесія 05.11.2025\"/>
    </mc:Choice>
  </mc:AlternateContent>
  <xr:revisionPtr revIDLastSave="0" documentId="13_ncr:1_{6CB93162-2808-44FF-A325-9FDF38113380}" xr6:coauthVersionLast="47" xr6:coauthVersionMax="47" xr10:uidLastSave="{00000000-0000-0000-0000-000000000000}"/>
  <bookViews>
    <workbookView xWindow="-120" yWindow="-120" windowWidth="38640" windowHeight="21240" activeTab="2" xr2:uid="{3E4A3468-673F-4168-8117-0847DFE7C1ED}"/>
  </bookViews>
  <sheets>
    <sheet name="фінансовий план від 06.06.2025" sheetId="7" r:id="rId1"/>
    <sheet name="фін.план від 11.07.2025" sheetId="8" r:id="rId2"/>
    <sheet name="ФІН.ПЛАН ВІД 05.11.2025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9" l="1"/>
  <c r="O43" i="9"/>
  <c r="L65" i="9"/>
  <c r="O49" i="9"/>
  <c r="O48" i="9"/>
  <c r="I52" i="9"/>
  <c r="O55" i="9"/>
  <c r="H97" i="9"/>
  <c r="G97" i="9" s="1"/>
  <c r="F97" i="9" s="1"/>
  <c r="G96" i="9"/>
  <c r="F96" i="9" s="1"/>
  <c r="G95" i="9"/>
  <c r="F95" i="9" s="1"/>
  <c r="G94" i="9"/>
  <c r="F94" i="9" s="1"/>
  <c r="L93" i="9"/>
  <c r="G93" i="9" s="1"/>
  <c r="F93" i="9" s="1"/>
  <c r="G92" i="9"/>
  <c r="F92" i="9" s="1"/>
  <c r="L91" i="9"/>
  <c r="I91" i="9"/>
  <c r="H91" i="9"/>
  <c r="O84" i="9"/>
  <c r="L84" i="9"/>
  <c r="I84" i="9"/>
  <c r="H84" i="9"/>
  <c r="G84" i="9"/>
  <c r="F84" i="9"/>
  <c r="I74" i="9"/>
  <c r="G74" i="9"/>
  <c r="G73" i="9" s="1"/>
  <c r="G72" i="9" s="1"/>
  <c r="I73" i="9"/>
  <c r="I72" i="9" s="1"/>
  <c r="O72" i="9"/>
  <c r="L72" i="9"/>
  <c r="L70" i="9"/>
  <c r="I70" i="9"/>
  <c r="H70" i="9"/>
  <c r="L69" i="9"/>
  <c r="I69" i="9"/>
  <c r="H67" i="9"/>
  <c r="G67" i="9"/>
  <c r="I65" i="9"/>
  <c r="H65" i="9"/>
  <c r="G65" i="9" s="1"/>
  <c r="L64" i="9"/>
  <c r="I64" i="9"/>
  <c r="G64" i="9" s="1"/>
  <c r="H64" i="9"/>
  <c r="G63" i="9"/>
  <c r="G62" i="9"/>
  <c r="G61" i="9"/>
  <c r="G60" i="9"/>
  <c r="O59" i="9"/>
  <c r="L59" i="9"/>
  <c r="I59" i="9"/>
  <c r="H59" i="9"/>
  <c r="G59" i="9"/>
  <c r="F59" i="9"/>
  <c r="E59" i="9"/>
  <c r="G58" i="9"/>
  <c r="H57" i="9"/>
  <c r="H69" i="9" s="1"/>
  <c r="O56" i="9"/>
  <c r="L56" i="9"/>
  <c r="I56" i="9"/>
  <c r="G56" i="9" s="1"/>
  <c r="L55" i="9"/>
  <c r="I55" i="9"/>
  <c r="O54" i="9"/>
  <c r="O91" i="9" s="1"/>
  <c r="G54" i="9"/>
  <c r="L52" i="9"/>
  <c r="L48" i="9" s="1"/>
  <c r="L46" i="9" s="1"/>
  <c r="L82" i="9" s="1"/>
  <c r="I48" i="9"/>
  <c r="I46" i="9" s="1"/>
  <c r="I82" i="9" s="1"/>
  <c r="H52" i="9"/>
  <c r="G52" i="9"/>
  <c r="G51" i="9"/>
  <c r="H50" i="9"/>
  <c r="G50" i="9" s="1"/>
  <c r="L44" i="9"/>
  <c r="L42" i="9" s="1"/>
  <c r="I44" i="9"/>
  <c r="I42" i="9" s="1"/>
  <c r="H44" i="9"/>
  <c r="H42" i="9" s="1"/>
  <c r="O42" i="9"/>
  <c r="L43" i="9"/>
  <c r="I43" i="9"/>
  <c r="G43" i="9" s="1"/>
  <c r="O41" i="9"/>
  <c r="L41" i="9"/>
  <c r="I41" i="9"/>
  <c r="H41" i="9"/>
  <c r="G41" i="9"/>
  <c r="F41" i="9" s="1"/>
  <c r="G40" i="9"/>
  <c r="H48" i="9" l="1"/>
  <c r="G91" i="9"/>
  <c r="F91" i="9" s="1"/>
  <c r="G55" i="9"/>
  <c r="O70" i="9"/>
  <c r="G70" i="9" s="1"/>
  <c r="O57" i="9"/>
  <c r="G57" i="9" s="1"/>
  <c r="O39" i="9"/>
  <c r="O81" i="9" s="1"/>
  <c r="G44" i="9"/>
  <c r="G49" i="9"/>
  <c r="O46" i="9"/>
  <c r="O82" i="9" s="1"/>
  <c r="O69" i="9"/>
  <c r="G69" i="9"/>
  <c r="I39" i="9"/>
  <c r="I81" i="9" s="1"/>
  <c r="H39" i="9"/>
  <c r="L39" i="9"/>
  <c r="L81" i="9" s="1"/>
  <c r="G42" i="9"/>
  <c r="G48" i="9"/>
  <c r="H46" i="9"/>
  <c r="L93" i="8"/>
  <c r="L91" i="8"/>
  <c r="H64" i="8"/>
  <c r="L64" i="8"/>
  <c r="I56" i="8"/>
  <c r="O56" i="8"/>
  <c r="L56" i="8"/>
  <c r="O55" i="8"/>
  <c r="L55" i="8"/>
  <c r="I55" i="8"/>
  <c r="H67" i="8"/>
  <c r="H65" i="8"/>
  <c r="L52" i="8"/>
  <c r="I52" i="8"/>
  <c r="H52" i="8"/>
  <c r="H50" i="8"/>
  <c r="O41" i="8"/>
  <c r="L41" i="8"/>
  <c r="I41" i="8"/>
  <c r="H41" i="8"/>
  <c r="H81" i="9" l="1"/>
  <c r="G81" i="9" s="1"/>
  <c r="G39" i="9"/>
  <c r="G46" i="9"/>
  <c r="H82" i="9"/>
  <c r="G82" i="9" s="1"/>
  <c r="H97" i="8"/>
  <c r="G97" i="8" s="1"/>
  <c r="F97" i="8" s="1"/>
  <c r="G96" i="8"/>
  <c r="F96" i="8" s="1"/>
  <c r="G95" i="8"/>
  <c r="F95" i="8" s="1"/>
  <c r="G94" i="8"/>
  <c r="F94" i="8" s="1"/>
  <c r="G93" i="8"/>
  <c r="F93" i="8" s="1"/>
  <c r="G92" i="8"/>
  <c r="F92" i="8" s="1"/>
  <c r="I91" i="8"/>
  <c r="H91" i="8"/>
  <c r="O84" i="8"/>
  <c r="L84" i="8"/>
  <c r="I84" i="8"/>
  <c r="H84" i="8"/>
  <c r="G84" i="8"/>
  <c r="F84" i="8"/>
  <c r="I74" i="8"/>
  <c r="G74" i="8"/>
  <c r="G73" i="8" s="1"/>
  <c r="G72" i="8" s="1"/>
  <c r="I73" i="8"/>
  <c r="I72" i="8" s="1"/>
  <c r="O72" i="8"/>
  <c r="L72" i="8"/>
  <c r="L70" i="8"/>
  <c r="H70" i="8"/>
  <c r="L69" i="8"/>
  <c r="I69" i="8"/>
  <c r="G67" i="8"/>
  <c r="I65" i="8"/>
  <c r="G65" i="8"/>
  <c r="I64" i="8"/>
  <c r="G64" i="8"/>
  <c r="G63" i="8"/>
  <c r="G62" i="8"/>
  <c r="G61" i="8"/>
  <c r="G60" i="8"/>
  <c r="O59" i="8"/>
  <c r="L59" i="8"/>
  <c r="I59" i="8"/>
  <c r="H59" i="8"/>
  <c r="F59" i="8"/>
  <c r="E59" i="8"/>
  <c r="G58" i="8"/>
  <c r="O57" i="8"/>
  <c r="O69" i="8" s="1"/>
  <c r="H57" i="8"/>
  <c r="H69" i="8" s="1"/>
  <c r="G56" i="8"/>
  <c r="I70" i="8"/>
  <c r="O54" i="8"/>
  <c r="G54" i="8" s="1"/>
  <c r="G52" i="8"/>
  <c r="G51" i="8"/>
  <c r="G50" i="8"/>
  <c r="G49" i="8"/>
  <c r="O48" i="8"/>
  <c r="L48" i="8"/>
  <c r="L46" i="8" s="1"/>
  <c r="I48" i="8"/>
  <c r="H48" i="8"/>
  <c r="O44" i="8"/>
  <c r="L44" i="8"/>
  <c r="I44" i="8"/>
  <c r="H44" i="8"/>
  <c r="H42" i="8" s="1"/>
  <c r="O43" i="8"/>
  <c r="L43" i="8"/>
  <c r="I43" i="8"/>
  <c r="G43" i="8" s="1"/>
  <c r="L42" i="8"/>
  <c r="L39" i="8" s="1"/>
  <c r="L81" i="8" s="1"/>
  <c r="G41" i="8"/>
  <c r="F41" i="8" s="1"/>
  <c r="G40" i="8"/>
  <c r="L82" i="8" l="1"/>
  <c r="I42" i="8"/>
  <c r="I39" i="8" s="1"/>
  <c r="I81" i="8" s="1"/>
  <c r="Y82" i="9"/>
  <c r="O42" i="8"/>
  <c r="G42" i="8" s="1"/>
  <c r="G59" i="8"/>
  <c r="G69" i="8"/>
  <c r="G57" i="8"/>
  <c r="G48" i="8"/>
  <c r="I46" i="8"/>
  <c r="I82" i="8" s="1"/>
  <c r="H46" i="8"/>
  <c r="H82" i="8" s="1"/>
  <c r="O39" i="8"/>
  <c r="O81" i="8" s="1"/>
  <c r="G55" i="8"/>
  <c r="O91" i="8"/>
  <c r="G91" i="8" s="1"/>
  <c r="F91" i="8" s="1"/>
  <c r="O70" i="8"/>
  <c r="G70" i="8" s="1"/>
  <c r="O46" i="8"/>
  <c r="O82" i="8" s="1"/>
  <c r="H39" i="8"/>
  <c r="I43" i="7"/>
  <c r="I66" i="7"/>
  <c r="G82" i="8" l="1"/>
  <c r="G46" i="8"/>
  <c r="G39" i="8"/>
  <c r="H81" i="8"/>
  <c r="G81" i="8" s="1"/>
  <c r="I67" i="7"/>
  <c r="G67" i="7" s="1"/>
  <c r="Y82" i="8" l="1"/>
  <c r="L66" i="7"/>
  <c r="L50" i="7"/>
  <c r="H99" i="7"/>
  <c r="G99" i="7" s="1"/>
  <c r="F99" i="7" s="1"/>
  <c r="G98" i="7"/>
  <c r="F98" i="7" s="1"/>
  <c r="G97" i="7"/>
  <c r="F97" i="7" s="1"/>
  <c r="G96" i="7"/>
  <c r="F96" i="7" s="1"/>
  <c r="G95" i="7"/>
  <c r="F95" i="7" s="1"/>
  <c r="G94" i="7"/>
  <c r="F94" i="7" s="1"/>
  <c r="I93" i="7"/>
  <c r="H93" i="7"/>
  <c r="O86" i="7"/>
  <c r="L86" i="7"/>
  <c r="I86" i="7"/>
  <c r="H86" i="7"/>
  <c r="G86" i="7"/>
  <c r="F86" i="7"/>
  <c r="I76" i="7"/>
  <c r="G76" i="7"/>
  <c r="G75" i="7" s="1"/>
  <c r="G74" i="7" s="1"/>
  <c r="I75" i="7"/>
  <c r="I74" i="7" s="1"/>
  <c r="O74" i="7"/>
  <c r="L74" i="7"/>
  <c r="H72" i="7"/>
  <c r="L71" i="7"/>
  <c r="I71" i="7"/>
  <c r="G69" i="7"/>
  <c r="G66" i="7"/>
  <c r="G65" i="7"/>
  <c r="G64" i="7"/>
  <c r="G63" i="7"/>
  <c r="G62" i="7"/>
  <c r="G61" i="7" s="1"/>
  <c r="O61" i="7"/>
  <c r="L61" i="7"/>
  <c r="I61" i="7"/>
  <c r="H61" i="7"/>
  <c r="F61" i="7"/>
  <c r="E61" i="7"/>
  <c r="G60" i="7"/>
  <c r="O59" i="7"/>
  <c r="O71" i="7" s="1"/>
  <c r="H59" i="7"/>
  <c r="H71" i="7" s="1"/>
  <c r="G71" i="7" s="1"/>
  <c r="G59" i="7"/>
  <c r="G58" i="7"/>
  <c r="L57" i="7"/>
  <c r="I57" i="7"/>
  <c r="I72" i="7" s="1"/>
  <c r="O56" i="7"/>
  <c r="G56" i="7" s="1"/>
  <c r="G54" i="7"/>
  <c r="G53" i="7"/>
  <c r="G52" i="7"/>
  <c r="G51" i="7"/>
  <c r="O50" i="7"/>
  <c r="I50" i="7"/>
  <c r="H50" i="7"/>
  <c r="O46" i="7"/>
  <c r="L46" i="7"/>
  <c r="I46" i="7"/>
  <c r="H46" i="7"/>
  <c r="H44" i="7" s="1"/>
  <c r="O45" i="7"/>
  <c r="L45" i="7"/>
  <c r="L44" i="7" s="1"/>
  <c r="I45" i="7"/>
  <c r="I44" i="7" s="1"/>
  <c r="G45" i="7"/>
  <c r="O43" i="7"/>
  <c r="L43" i="7"/>
  <c r="H43" i="7"/>
  <c r="G42" i="7"/>
  <c r="O48" i="7" l="1"/>
  <c r="O84" i="7" s="1"/>
  <c r="G57" i="7"/>
  <c r="L48" i="7"/>
  <c r="O44" i="7"/>
  <c r="H41" i="7"/>
  <c r="G44" i="7"/>
  <c r="G43" i="7"/>
  <c r="F43" i="7" s="1"/>
  <c r="L41" i="7"/>
  <c r="L83" i="7" s="1"/>
  <c r="O93" i="7"/>
  <c r="H48" i="7"/>
  <c r="H84" i="7" s="1"/>
  <c r="O41" i="7"/>
  <c r="O83" i="7" s="1"/>
  <c r="I48" i="7"/>
  <c r="L84" i="7"/>
  <c r="G50" i="7"/>
  <c r="H83" i="7"/>
  <c r="I41" i="7"/>
  <c r="I83" i="7" s="1"/>
  <c r="L93" i="7"/>
  <c r="L72" i="7"/>
  <c r="O72" i="7"/>
  <c r="I84" i="7" l="1"/>
  <c r="G84" i="7" s="1"/>
  <c r="G72" i="7"/>
  <c r="G93" i="7"/>
  <c r="F93" i="7" s="1"/>
  <c r="G48" i="7"/>
  <c r="G41" i="7"/>
  <c r="G83" i="7"/>
  <c r="Y84" i="7" l="1"/>
</calcChain>
</file>

<file path=xl/sharedStrings.xml><?xml version="1.0" encoding="utf-8"?>
<sst xmlns="http://schemas.openxmlformats.org/spreadsheetml/2006/main" count="457" uniqueCount="137">
  <si>
    <t>ПОГОДЖЕНО</t>
  </si>
  <si>
    <t>Додаток 1 до Порядку</t>
  </si>
  <si>
    <t>Підприємство</t>
  </si>
  <si>
    <t>КОМУНАЛЬНЕ НЕКОМЕРЦІЙНЕ ПІДПРИЄМСТВО "ЦЕНТР ПЕРВИННОЇ МЕДИКО-САНІТАРНОЇ ДОПОМОГИ" ФОНТАНСЬКОЇ СІЛЬСЬКОЇ РАДИ ОДЕСЬКОГО РАЙОНУ ОДЕСЬКОЇ ОБЛАСТІ</t>
  </si>
  <si>
    <t>Коди</t>
  </si>
  <si>
    <t>Орган управління</t>
  </si>
  <si>
    <t>Фонтанська сільська рада</t>
  </si>
  <si>
    <t>За ЄДРПОУ</t>
  </si>
  <si>
    <t>Галузь</t>
  </si>
  <si>
    <t>Охорона здоровя</t>
  </si>
  <si>
    <t>За СПОДУ</t>
  </si>
  <si>
    <t>Вид економічної діяльності</t>
  </si>
  <si>
    <t>Загальна медична практика</t>
  </si>
  <si>
    <t>За ЗКНГ</t>
  </si>
  <si>
    <t>Місцезнаходження</t>
  </si>
  <si>
    <t>За КВЕД</t>
  </si>
  <si>
    <t>86.21</t>
  </si>
  <si>
    <t>Телефон</t>
  </si>
  <si>
    <t>Керівник/директор</t>
  </si>
  <si>
    <t>МАНДРИК Юрій</t>
  </si>
  <si>
    <t>тис грн</t>
  </si>
  <si>
    <t>у тому числі за квартал</t>
  </si>
  <si>
    <t>Показники</t>
  </si>
  <si>
    <t>Код рядка</t>
  </si>
  <si>
    <t>Факт минулого року</t>
  </si>
  <si>
    <t>Плановий рік</t>
  </si>
  <si>
    <t>I</t>
  </si>
  <si>
    <t>II</t>
  </si>
  <si>
    <t>III</t>
  </si>
  <si>
    <t>IV</t>
  </si>
  <si>
    <t>1.Формування фінансових результатів</t>
  </si>
  <si>
    <t>ДОХОДИ</t>
  </si>
  <si>
    <t>Дохід (виручка)від реалізації продукції(товарів,робіт , послуг)всього,</t>
  </si>
  <si>
    <t>в тому числі за рахунок бюджетних коштів(кошти НСЗУ)</t>
  </si>
  <si>
    <t>Дохід з місцевого бюджету за цільовою програмою , ут.ч.</t>
  </si>
  <si>
    <t>Інші надходження(доходи) у т.ч</t>
  </si>
  <si>
    <t>дохід від операційної оренди активів</t>
  </si>
  <si>
    <t>від надання платних послуг</t>
  </si>
  <si>
    <t>ВИДАТКИ</t>
  </si>
  <si>
    <t>Собівартість реалізованої продукції(товарів,робіт,послуг)</t>
  </si>
  <si>
    <t>в т.ч. за економічними елементами</t>
  </si>
  <si>
    <t>Матеріальні затрати , в тому числі</t>
  </si>
  <si>
    <t>1051.1</t>
  </si>
  <si>
    <t>1051.2</t>
  </si>
  <si>
    <t>продукти харчування</t>
  </si>
  <si>
    <t>1051.3</t>
  </si>
  <si>
    <t>Амортизація</t>
  </si>
  <si>
    <t>Інші оперційні витрати, в тому числі</t>
  </si>
  <si>
    <t>Оплата водопостачання та водовідведення</t>
  </si>
  <si>
    <t>1055.1</t>
  </si>
  <si>
    <t>Оплата електроенергії</t>
  </si>
  <si>
    <t>1055.2</t>
  </si>
  <si>
    <t xml:space="preserve">Оплата прирооднього газу </t>
  </si>
  <si>
    <t>1055.3</t>
  </si>
  <si>
    <t xml:space="preserve">Оплата інших енергоносіїв та комунальних послуг </t>
  </si>
  <si>
    <t>1055.4</t>
  </si>
  <si>
    <t>Витрати на соціальне забезпечення населення за рахунок державних та місцевих цільових програм(Постанова №1303)</t>
  </si>
  <si>
    <t>II Розрахунки з бюджетом.</t>
  </si>
  <si>
    <t>Сплата податків та зборів до Державного бюджету України (податкові платежі)</t>
  </si>
  <si>
    <t>Сплата податків та зборів до місцевого бюджету (податкові платежі)ПДФО+ВЗ</t>
  </si>
  <si>
    <t>III Інвестиційна діяльність.</t>
  </si>
  <si>
    <t>Доходи від інвестиційної діяльності , в т.ч.</t>
  </si>
  <si>
    <t>доходи з місцевого бюджету цільвого фінансування по капітальних видатках</t>
  </si>
  <si>
    <t>Капітальні інвестиції, в т.ч.</t>
  </si>
  <si>
    <t>капітальне будівництво</t>
  </si>
  <si>
    <t>придбання (виготовлення)основних засобів</t>
  </si>
  <si>
    <t>придбання (виготовлення)інших необоротних матеріальних активів</t>
  </si>
  <si>
    <t>-</t>
  </si>
  <si>
    <t xml:space="preserve">придбання (створення) нематеріальних активів </t>
  </si>
  <si>
    <t>модернізація, модифікація(добудова, дообладнання, реконструкція)основних засобів</t>
  </si>
  <si>
    <t>капітальний ремонт</t>
  </si>
  <si>
    <t xml:space="preserve">Усього доходів </t>
  </si>
  <si>
    <t>Усього видатків</t>
  </si>
  <si>
    <t>IV Дані про персонал та оплата праці</t>
  </si>
  <si>
    <t>Штатні одиниці -всього од.</t>
  </si>
  <si>
    <t>Керівник</t>
  </si>
  <si>
    <t>в т. ч. лікарські посади, ставки</t>
  </si>
  <si>
    <t>адміністративно-господарський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</si>
  <si>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</si>
  <si>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</si>
  <si>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</si>
  <si>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праці-всього (тис грн)</t>
  </si>
  <si>
    <t>лікарі</t>
  </si>
  <si>
    <t>Директор  КНП"ЦПМСД"</t>
  </si>
  <si>
    <t>Юрій МАНДРИК</t>
  </si>
  <si>
    <t>Головний бухгалтер</t>
  </si>
  <si>
    <t>Алла ОЛЬШАНСЬКА</t>
  </si>
  <si>
    <t xml:space="preserve">                                                                                      ФОНТАНСЬКОЇ СІЛЬСЬКОЇ РАДИ ОДЕСЬКОГО РАЙОНУ ОДЕСЬКОЇ ОБЛАСТІ</t>
  </si>
  <si>
    <t xml:space="preserve">                                                     КОМУНАЛЬНОГО НЕКОМЕРЦІЙНОГО ПІДПРИЄМСТВА "ЦЕНТР ПЕРВИННОЇ МЕДИКО-САНІТАРНОЇ ДОПОМОГИ"</t>
  </si>
  <si>
    <t>вул.Центральна42, с.Фонтанка,Одеський район, Одеська область,67571</t>
  </si>
  <si>
    <t>медикаменти та перв'чзувальні матеріали(місцевий бюджет)</t>
  </si>
  <si>
    <t>предмети , матеріали ,обладнання та інвентар в тому числі</t>
  </si>
  <si>
    <t>1051.1.1</t>
  </si>
  <si>
    <t>Оплата послуг(крім комунальних)разом в тому числі</t>
  </si>
  <si>
    <t>предмети , матеріали ,обладнання та інвентар (кошти місцевого бюджету)</t>
  </si>
  <si>
    <t>Витрати на оплату праці(кошти місцевого бюджету)</t>
  </si>
  <si>
    <t>1051.2.1</t>
  </si>
  <si>
    <t>медикаменти та перв'чзувальні матеріали</t>
  </si>
  <si>
    <t>Відрахування на соціальні заходи(кошти місцевого бюджету)</t>
  </si>
  <si>
    <t>1053.1</t>
  </si>
  <si>
    <t>Оплата послуг(крім комунальних)кошти місцевого бюджету</t>
  </si>
  <si>
    <t>Витрати на плату праці разом (кошти НСЗУ)</t>
  </si>
  <si>
    <t>Відрахування на соціальні заходи(кошти НСЗУ</t>
  </si>
  <si>
    <t xml:space="preserve">ФІНАНСОВИЙ  ПЛАН </t>
  </si>
  <si>
    <t>Додаток 1</t>
  </si>
  <si>
    <t xml:space="preserve"> </t>
  </si>
  <si>
    <t xml:space="preserve">до Порядку складання, затвердження та контролю </t>
  </si>
  <si>
    <t xml:space="preserve">виконання фінансових плану комунального підприємства </t>
  </si>
  <si>
    <r>
      <t>(</t>
    </r>
    <r>
      <rPr>
        <sz val="8"/>
        <color indexed="8"/>
        <rFont val="Times New Roman"/>
        <family val="1"/>
        <charset val="204"/>
      </rPr>
      <t>найменування органу, яким погоджено фінансовий план)</t>
    </r>
  </si>
  <si>
    <t xml:space="preserve">ЗАТВЕРДЖЕНО </t>
  </si>
  <si>
    <t>____________________________________________</t>
  </si>
  <si>
    <r>
      <t>М. П. (посада, прізвище та власне ім'я, дата, підпис</t>
    </r>
    <r>
      <rPr>
        <sz val="10"/>
        <color indexed="8"/>
        <rFont val="Times New Roman"/>
        <family val="1"/>
        <charset val="204"/>
      </rPr>
      <t>)</t>
    </r>
  </si>
  <si>
    <t xml:space="preserve">ПОГОДЖЕНО </t>
  </si>
  <si>
    <t>_____________________________________</t>
  </si>
  <si>
    <t>_Фонтанська сільська рада_</t>
  </si>
  <si>
    <t>__Управління фінансів Фонтанської сільської ради_</t>
  </si>
  <si>
    <t>Сектор житло-комунального господарства</t>
  </si>
  <si>
    <t>Дослідження і розробки , окремі заходи по реалізайії державних (регіональних) програм</t>
  </si>
  <si>
    <t>1056.1.1</t>
  </si>
  <si>
    <t>НА 2025 рік</t>
  </si>
  <si>
    <t>План поточного року(фінансовий план 2024 року)</t>
  </si>
  <si>
    <t>В.о.сільського голови________________________________Андрій СЕРЕБРІЙ_____________</t>
  </si>
  <si>
    <t>(  рішення сесії Фонтанської сільської ради  №             -VIII  від 06.06.2025року)</t>
  </si>
  <si>
    <t>до рішення Фонтанської сільської ради  №             -VIII  від 06.06.2025року</t>
  </si>
  <si>
    <t>Відділ житлово-комунального господарства, цивільного захисту та взаємодії з правоохоронними  органами, господарського забезпечення</t>
  </si>
  <si>
    <t>Начальник відділу бухгалтерського обліку та фінансової звітності-головний бухгалтер</t>
  </si>
  <si>
    <t>Начальник фінансового управління</t>
  </si>
  <si>
    <t>Алла ДІХТЯР</t>
  </si>
  <si>
    <t>Тетяна МИХАЙЛОВА</t>
  </si>
  <si>
    <t xml:space="preserve">Начальник відділу </t>
  </si>
  <si>
    <t>Управління фінансів Фонтанської сільської ради_</t>
  </si>
  <si>
    <t>(  рішення сесії Фонтанської сільської ради  №  3230 -VIII  від 11.07.2025року)</t>
  </si>
  <si>
    <t>до рішення Фонтанської сільської ради  №  3220  -VIII  від 11.07.2025року</t>
  </si>
  <si>
    <t>Євгенія КУРМЕЙ</t>
  </si>
  <si>
    <t>до рішення Фонтанської сільської ради  №  3412 -VIII  від 07.11.2025року</t>
  </si>
  <si>
    <t>(  рішення сесії Фонтанської сільської ради  № 3412 -VIII  від 07.11.2025року)</t>
  </si>
  <si>
    <t>Олег ДМИТРІЄВ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</si>
</sst>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2" fontId="1" fillId="0" borderId="10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3" fillId="0" borderId="3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2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/>
    <xf numFmtId="0" fontId="24" fillId="0" borderId="0" xfId="0" applyFont="1"/>
    <xf numFmtId="0" fontId="4" fillId="0" borderId="6" xfId="0" applyFont="1" applyBorder="1" applyAlignment="1">
      <alignment vertical="center"/>
    </xf>
    <xf numFmtId="2" fontId="0" fillId="0" borderId="0" xfId="0" applyNumberFormat="1"/>
    <xf numFmtId="0" fontId="2" fillId="0" borderId="1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center" wrapText="1"/>
    </xf>
    <xf numFmtId="0" fontId="15" fillId="0" borderId="0" xfId="0" applyFont="1" applyAlignment="1">
      <alignment vertical="center" wrapText="1"/>
    </xf>
    <xf numFmtId="0" fontId="0" fillId="0" borderId="3" xfId="0" applyBorder="1"/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2" fontId="11" fillId="0" borderId="0" xfId="0" applyNumberFormat="1" applyFont="1"/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0" fillId="0" borderId="0" xfId="0"/>
    <xf numFmtId="0" fontId="1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0" fillId="0" borderId="5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1" xfId="0" applyBorder="1"/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/>
    </xf>
    <xf numFmtId="0" fontId="0" fillId="0" borderId="17" xfId="0" applyBorder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2" fillId="0" borderId="3" xfId="0" applyFont="1" applyBorder="1"/>
    <xf numFmtId="0" fontId="12" fillId="0" borderId="0" xfId="0" applyFont="1"/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  <xf numFmtId="0" fontId="8" fillId="0" borderId="0" xfId="0" applyFont="1"/>
    <xf numFmtId="2" fontId="1" fillId="0" borderId="7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3" xfId="0" applyFont="1" applyBorder="1"/>
    <xf numFmtId="0" fontId="2" fillId="0" borderId="0" xfId="0" applyFont="1"/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2" fontId="1" fillId="0" borderId="7" xfId="0" applyNumberFormat="1" applyFont="1" applyBorder="1"/>
    <xf numFmtId="2" fontId="1" fillId="0" borderId="9" xfId="0" applyNumberFormat="1" applyFont="1" applyBorder="1"/>
    <xf numFmtId="2" fontId="1" fillId="0" borderId="8" xfId="0" applyNumberFormat="1" applyFont="1" applyBorder="1"/>
    <xf numFmtId="2" fontId="0" fillId="0" borderId="5" xfId="0" applyNumberFormat="1" applyBorder="1" applyAlignment="1">
      <alignment horizontal="center"/>
    </xf>
    <xf numFmtId="2" fontId="0" fillId="0" borderId="5" xfId="0" applyNumberFormat="1" applyBorder="1"/>
    <xf numFmtId="2" fontId="0" fillId="0" borderId="0" xfId="0" applyNumberForma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2" fontId="11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66FF"/>
      <color rgb="FF00FFFF"/>
      <color rgb="FF00FF00"/>
      <color rgb="FFFF0066"/>
      <color rgb="FFFF66CC"/>
      <color rgb="FFCC3300"/>
      <color rgb="FF99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C52F-3801-4481-8E75-4F7A07D5BD89}">
  <dimension ref="A2:Y106"/>
  <sheetViews>
    <sheetView topLeftCell="A29" workbookViewId="0">
      <selection activeCell="A29" sqref="A1:XFD1048576"/>
    </sheetView>
  </sheetViews>
  <sheetFormatPr defaultRowHeight="15" x14ac:dyDescent="0.25"/>
  <cols>
    <col min="1" max="1" width="4.140625" customWidth="1"/>
    <col min="3" max="3" width="28.5703125" customWidth="1"/>
    <col min="5" max="5" width="8.7109375" customWidth="1"/>
    <col min="6" max="6" width="14.140625" customWidth="1"/>
    <col min="7" max="7" width="14.5703125" customWidth="1"/>
    <col min="8" max="8" width="11.7109375" customWidth="1"/>
    <col min="9" max="9" width="6.5703125" customWidth="1"/>
    <col min="10" max="10" width="4.5703125" customWidth="1"/>
    <col min="11" max="11" width="1.7109375" customWidth="1"/>
    <col min="13" max="13" width="5" customWidth="1"/>
    <col min="14" max="14" width="0.140625" customWidth="1"/>
    <col min="16" max="16" width="6.140625" customWidth="1"/>
    <col min="17" max="17" width="0.42578125" customWidth="1"/>
    <col min="18" max="18" width="8.42578125" hidden="1" customWidth="1"/>
    <col min="21" max="21" width="0.140625" customWidth="1"/>
    <col min="22" max="22" width="4.140625" hidden="1" customWidth="1"/>
    <col min="23" max="23" width="3.28515625" hidden="1" customWidth="1"/>
  </cols>
  <sheetData>
    <row r="2" spans="3:11" x14ac:dyDescent="0.25">
      <c r="H2" s="30" t="s">
        <v>104</v>
      </c>
    </row>
    <row r="3" spans="3:11" x14ac:dyDescent="0.25">
      <c r="G3" s="30" t="s">
        <v>123</v>
      </c>
      <c r="H3" s="30"/>
    </row>
    <row r="4" spans="3:11" x14ac:dyDescent="0.25">
      <c r="H4" s="34" t="s">
        <v>104</v>
      </c>
      <c r="I4" s="34"/>
      <c r="J4" s="34"/>
      <c r="K4" s="34"/>
    </row>
    <row r="5" spans="3:11" ht="18.75" x14ac:dyDescent="0.25">
      <c r="C5" s="35" t="s">
        <v>0</v>
      </c>
      <c r="D5" s="64" t="s">
        <v>105</v>
      </c>
      <c r="E5" s="36"/>
      <c r="F5" s="36"/>
      <c r="G5" s="36"/>
      <c r="H5" s="34" t="s">
        <v>106</v>
      </c>
      <c r="I5" s="34"/>
      <c r="J5" s="34"/>
      <c r="K5" s="34"/>
    </row>
    <row r="6" spans="3:11" ht="18.75" x14ac:dyDescent="0.25">
      <c r="C6" s="37" t="s">
        <v>114</v>
      </c>
      <c r="D6" s="64"/>
      <c r="E6" s="36"/>
      <c r="F6" s="36"/>
      <c r="G6" s="36"/>
      <c r="H6" s="34" t="s">
        <v>107</v>
      </c>
      <c r="I6" s="34"/>
      <c r="J6" s="34"/>
      <c r="K6" s="34"/>
    </row>
    <row r="7" spans="3:11" ht="24" x14ac:dyDescent="0.25">
      <c r="C7" s="38" t="s">
        <v>108</v>
      </c>
      <c r="D7" s="64"/>
      <c r="E7" s="65" t="s">
        <v>109</v>
      </c>
      <c r="F7" s="65"/>
      <c r="G7" s="65"/>
      <c r="H7" s="65"/>
    </row>
    <row r="8" spans="3:11" ht="31.5" x14ac:dyDescent="0.25">
      <c r="C8" s="39" t="s">
        <v>110</v>
      </c>
      <c r="D8" s="64"/>
      <c r="E8" s="40" t="s">
        <v>121</v>
      </c>
      <c r="F8" s="36"/>
      <c r="G8" s="36"/>
      <c r="H8" s="36"/>
    </row>
    <row r="9" spans="3:11" ht="24" x14ac:dyDescent="0.25">
      <c r="C9" s="41" t="s">
        <v>111</v>
      </c>
      <c r="D9" s="64"/>
      <c r="E9" s="42" t="s">
        <v>122</v>
      </c>
      <c r="F9" s="42"/>
      <c r="G9" s="42"/>
      <c r="H9" s="42"/>
    </row>
    <row r="10" spans="3:11" ht="18.75" x14ac:dyDescent="0.25">
      <c r="C10" s="35" t="s">
        <v>112</v>
      </c>
      <c r="D10" s="64"/>
      <c r="E10" s="36"/>
      <c r="F10" s="36"/>
      <c r="G10" s="36"/>
      <c r="H10" s="36"/>
    </row>
    <row r="11" spans="3:11" ht="22.5" x14ac:dyDescent="0.25">
      <c r="C11" s="43" t="s">
        <v>116</v>
      </c>
      <c r="D11" s="44"/>
      <c r="E11" s="36"/>
      <c r="F11" s="36"/>
      <c r="G11" s="36"/>
      <c r="H11" s="36"/>
    </row>
    <row r="12" spans="3:11" ht="24" x14ac:dyDescent="0.25">
      <c r="C12" s="38" t="s">
        <v>108</v>
      </c>
      <c r="D12" s="44"/>
      <c r="E12" s="36"/>
      <c r="F12" s="36"/>
      <c r="G12" s="36"/>
      <c r="H12" s="36"/>
    </row>
    <row r="13" spans="3:11" ht="31.5" x14ac:dyDescent="0.25">
      <c r="C13" s="39" t="s">
        <v>110</v>
      </c>
      <c r="D13" s="44"/>
      <c r="E13" s="36"/>
      <c r="F13" s="36"/>
      <c r="G13" s="36"/>
      <c r="H13" s="36"/>
    </row>
    <row r="14" spans="3:11" ht="24" x14ac:dyDescent="0.25">
      <c r="C14" s="41" t="s">
        <v>111</v>
      </c>
      <c r="D14" s="44"/>
      <c r="E14" s="36"/>
      <c r="F14" s="36"/>
      <c r="G14" s="36"/>
      <c r="H14" s="36"/>
    </row>
    <row r="15" spans="3:11" ht="9.75" customHeight="1" x14ac:dyDescent="0.25">
      <c r="C15" s="41"/>
      <c r="D15" s="44"/>
      <c r="E15" s="36"/>
      <c r="F15" s="36"/>
      <c r="G15" s="36"/>
      <c r="H15" s="36"/>
    </row>
    <row r="16" spans="3:11" ht="18.75" x14ac:dyDescent="0.25">
      <c r="C16" s="35" t="s">
        <v>0</v>
      </c>
      <c r="D16" s="44"/>
      <c r="E16" s="36"/>
      <c r="F16" s="36"/>
      <c r="G16" s="36"/>
      <c r="H16" s="36"/>
    </row>
    <row r="17" spans="2:24" ht="21" x14ac:dyDescent="0.25">
      <c r="C17" s="37" t="s">
        <v>115</v>
      </c>
      <c r="D17" s="44"/>
      <c r="E17" s="36"/>
      <c r="F17" s="36"/>
      <c r="G17" s="36"/>
      <c r="H17" s="36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50"/>
    </row>
    <row r="18" spans="2:24" ht="24" x14ac:dyDescent="0.25">
      <c r="C18" s="38" t="s">
        <v>108</v>
      </c>
      <c r="D18" s="44"/>
      <c r="E18" s="36"/>
      <c r="F18" s="36"/>
      <c r="G18" s="36"/>
      <c r="H18" s="36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50"/>
    </row>
    <row r="19" spans="2:24" ht="31.5" x14ac:dyDescent="0.25">
      <c r="C19" s="39" t="s">
        <v>113</v>
      </c>
      <c r="D19" s="44"/>
      <c r="E19" s="36"/>
      <c r="F19" s="36"/>
      <c r="G19" s="36"/>
      <c r="H19" s="36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50"/>
    </row>
    <row r="20" spans="2:24" ht="15.75" thickBot="1" x14ac:dyDescent="0.3">
      <c r="H20" s="66" t="s">
        <v>1</v>
      </c>
      <c r="I20" s="66"/>
      <c r="J20" s="66"/>
      <c r="K20" s="66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50"/>
    </row>
    <row r="21" spans="2:24" x14ac:dyDescent="0.25">
      <c r="B21" s="76" t="s">
        <v>2</v>
      </c>
      <c r="C21" s="78"/>
      <c r="D21" s="67" t="s">
        <v>3</v>
      </c>
      <c r="E21" s="68"/>
      <c r="F21" s="68"/>
      <c r="G21" s="68"/>
      <c r="H21" s="68"/>
      <c r="I21" s="69"/>
      <c r="J21" s="76" t="s">
        <v>4</v>
      </c>
      <c r="K21" s="77"/>
      <c r="L21" s="77"/>
      <c r="M21" s="77"/>
      <c r="N21" s="77"/>
      <c r="O21" s="78"/>
      <c r="P21" s="85"/>
      <c r="Q21" s="63"/>
      <c r="R21" s="63"/>
      <c r="S21" s="63"/>
      <c r="T21" s="63"/>
      <c r="U21" s="63"/>
      <c r="V21" s="63"/>
      <c r="W21" s="63"/>
      <c r="X21" s="63"/>
    </row>
    <row r="22" spans="2:24" x14ac:dyDescent="0.25">
      <c r="B22" s="79"/>
      <c r="C22" s="81"/>
      <c r="D22" s="70"/>
      <c r="E22" s="71"/>
      <c r="F22" s="71"/>
      <c r="G22" s="71"/>
      <c r="H22" s="71"/>
      <c r="I22" s="72"/>
      <c r="J22" s="79"/>
      <c r="K22" s="80"/>
      <c r="L22" s="80"/>
      <c r="M22" s="80"/>
      <c r="N22" s="80"/>
      <c r="O22" s="81"/>
      <c r="P22" s="85"/>
      <c r="Q22" s="63"/>
      <c r="R22" s="63"/>
      <c r="S22" s="63"/>
      <c r="T22" s="63"/>
      <c r="U22" s="63"/>
      <c r="V22" s="63"/>
      <c r="W22" s="63"/>
      <c r="X22" s="63"/>
    </row>
    <row r="23" spans="2:24" x14ac:dyDescent="0.25">
      <c r="B23" s="79"/>
      <c r="C23" s="81"/>
      <c r="D23" s="70"/>
      <c r="E23" s="71"/>
      <c r="F23" s="71"/>
      <c r="G23" s="71"/>
      <c r="H23" s="71"/>
      <c r="I23" s="72"/>
      <c r="J23" s="79"/>
      <c r="K23" s="80"/>
      <c r="L23" s="80"/>
      <c r="M23" s="80"/>
      <c r="N23" s="80"/>
      <c r="O23" s="81"/>
      <c r="P23" s="85"/>
      <c r="Q23" s="63"/>
      <c r="R23" s="63"/>
      <c r="S23" s="63"/>
      <c r="T23" s="63"/>
      <c r="U23" s="63"/>
      <c r="V23" s="63"/>
      <c r="W23" s="63"/>
      <c r="X23" s="63"/>
    </row>
    <row r="24" spans="2:24" ht="2.25" customHeight="1" thickBot="1" x14ac:dyDescent="0.3">
      <c r="B24" s="82"/>
      <c r="C24" s="84"/>
      <c r="D24" s="73"/>
      <c r="E24" s="74"/>
      <c r="F24" s="74"/>
      <c r="G24" s="74"/>
      <c r="H24" s="74"/>
      <c r="I24" s="75"/>
      <c r="J24" s="82"/>
      <c r="K24" s="83"/>
      <c r="L24" s="83"/>
      <c r="M24" s="83"/>
      <c r="N24" s="83"/>
      <c r="O24" s="84"/>
      <c r="P24" s="85"/>
      <c r="Q24" s="63"/>
      <c r="R24" s="63"/>
      <c r="S24" s="63"/>
      <c r="T24" s="63"/>
      <c r="U24" s="63"/>
      <c r="V24" s="63"/>
      <c r="W24" s="63"/>
      <c r="X24" s="63"/>
    </row>
    <row r="25" spans="2:24" ht="15.75" thickBot="1" x14ac:dyDescent="0.3">
      <c r="B25" s="86" t="s">
        <v>5</v>
      </c>
      <c r="C25" s="87"/>
      <c r="D25" s="86" t="s">
        <v>6</v>
      </c>
      <c r="E25" s="88"/>
      <c r="F25" s="88"/>
      <c r="G25" s="88"/>
      <c r="H25" s="88"/>
      <c r="I25" s="87"/>
      <c r="J25" s="89" t="s">
        <v>7</v>
      </c>
      <c r="K25" s="90"/>
      <c r="L25" s="91"/>
      <c r="M25" s="82">
        <v>38534407</v>
      </c>
      <c r="N25" s="83"/>
      <c r="O25" s="84"/>
      <c r="P25" s="85"/>
      <c r="Q25" s="63"/>
      <c r="R25" s="63"/>
      <c r="S25" s="63"/>
      <c r="T25" s="63"/>
      <c r="U25" s="63"/>
      <c r="V25" s="63"/>
      <c r="W25" s="63"/>
      <c r="X25" s="63"/>
    </row>
    <row r="26" spans="2:24" ht="15.75" thickBot="1" x14ac:dyDescent="0.3">
      <c r="B26" s="86" t="s">
        <v>8</v>
      </c>
      <c r="C26" s="87"/>
      <c r="D26" s="86" t="s">
        <v>9</v>
      </c>
      <c r="E26" s="88"/>
      <c r="F26" s="88"/>
      <c r="G26" s="88"/>
      <c r="H26" s="88"/>
      <c r="I26" s="87"/>
      <c r="J26" s="92" t="s">
        <v>10</v>
      </c>
      <c r="K26" s="93"/>
      <c r="L26" s="94"/>
      <c r="M26" s="86"/>
      <c r="N26" s="88"/>
      <c r="O26" s="87"/>
      <c r="P26" s="85"/>
      <c r="Q26" s="63"/>
      <c r="R26" s="63"/>
      <c r="S26" s="63"/>
      <c r="T26" s="63"/>
      <c r="U26" s="63"/>
      <c r="V26" s="63"/>
      <c r="W26" s="63"/>
      <c r="X26" s="63"/>
    </row>
    <row r="27" spans="2:24" ht="15.75" thickBot="1" x14ac:dyDescent="0.3">
      <c r="B27" s="86" t="s">
        <v>11</v>
      </c>
      <c r="C27" s="87"/>
      <c r="D27" s="86" t="s">
        <v>12</v>
      </c>
      <c r="E27" s="88"/>
      <c r="F27" s="88"/>
      <c r="G27" s="88"/>
      <c r="H27" s="88"/>
      <c r="I27" s="87"/>
      <c r="J27" s="92" t="s">
        <v>13</v>
      </c>
      <c r="K27" s="93"/>
      <c r="L27" s="94"/>
      <c r="M27" s="86"/>
      <c r="N27" s="88"/>
      <c r="O27" s="87"/>
      <c r="P27" s="85"/>
      <c r="Q27" s="63"/>
      <c r="R27" s="63"/>
      <c r="S27" s="63"/>
      <c r="T27" s="63"/>
      <c r="U27" s="63"/>
      <c r="V27" s="63"/>
      <c r="W27" s="63"/>
      <c r="X27" s="63"/>
    </row>
    <row r="28" spans="2:24" ht="17.25" customHeight="1" thickBot="1" x14ac:dyDescent="0.3">
      <c r="B28" s="86" t="s">
        <v>14</v>
      </c>
      <c r="C28" s="87"/>
      <c r="D28" s="95" t="s">
        <v>89</v>
      </c>
      <c r="E28" s="96"/>
      <c r="F28" s="96"/>
      <c r="G28" s="96"/>
      <c r="H28" s="96"/>
      <c r="I28" s="97"/>
      <c r="J28" s="98" t="s">
        <v>15</v>
      </c>
      <c r="K28" s="93"/>
      <c r="L28" s="94"/>
      <c r="M28" s="86" t="s">
        <v>16</v>
      </c>
      <c r="N28" s="88"/>
      <c r="O28" s="87"/>
      <c r="P28" s="85"/>
      <c r="Q28" s="63"/>
      <c r="R28" s="63"/>
      <c r="S28" s="63"/>
      <c r="T28" s="63"/>
      <c r="U28" s="63"/>
      <c r="V28" s="63"/>
      <c r="W28" s="63"/>
      <c r="X28" s="63"/>
    </row>
    <row r="29" spans="2:24" ht="15.75" thickBot="1" x14ac:dyDescent="0.3">
      <c r="B29" s="86" t="s">
        <v>17</v>
      </c>
      <c r="C29" s="87"/>
      <c r="D29" s="86"/>
      <c r="E29" s="88"/>
      <c r="F29" s="88"/>
      <c r="G29" s="88"/>
      <c r="H29" s="88"/>
      <c r="I29" s="87"/>
      <c r="J29" s="92"/>
      <c r="K29" s="93"/>
      <c r="L29" s="94"/>
      <c r="M29" s="86"/>
      <c r="N29" s="88"/>
      <c r="O29" s="87"/>
      <c r="P29" s="85"/>
      <c r="Q29" s="63"/>
      <c r="R29" s="63"/>
      <c r="S29" s="63"/>
      <c r="T29" s="63"/>
      <c r="U29" s="63"/>
      <c r="V29" s="63"/>
      <c r="W29" s="63"/>
      <c r="X29" s="63"/>
    </row>
    <row r="30" spans="2:24" ht="15.75" thickBot="1" x14ac:dyDescent="0.3">
      <c r="B30" s="86" t="s">
        <v>18</v>
      </c>
      <c r="C30" s="87"/>
      <c r="D30" s="86" t="s">
        <v>19</v>
      </c>
      <c r="E30" s="88"/>
      <c r="F30" s="88"/>
      <c r="G30" s="88"/>
      <c r="H30" s="88"/>
      <c r="I30" s="87"/>
      <c r="J30" s="92"/>
      <c r="K30" s="93"/>
      <c r="L30" s="94"/>
      <c r="M30" s="86"/>
      <c r="N30" s="88"/>
      <c r="O30" s="87"/>
      <c r="P30" s="85"/>
      <c r="Q30" s="63"/>
      <c r="R30" s="63"/>
      <c r="S30" s="63"/>
      <c r="T30" s="63"/>
      <c r="U30" s="63"/>
      <c r="V30" s="63"/>
      <c r="W30" s="63"/>
      <c r="X30" s="63"/>
    </row>
    <row r="31" spans="2:24" x14ac:dyDescent="0.25">
      <c r="I31" s="99"/>
      <c r="J31" s="99"/>
      <c r="K31" s="99"/>
      <c r="L31" s="99"/>
      <c r="M31" s="99"/>
      <c r="N31" s="99"/>
      <c r="O31" s="63"/>
      <c r="P31" s="63"/>
      <c r="Q31" s="63"/>
      <c r="R31" s="63"/>
      <c r="S31" s="63"/>
      <c r="T31" s="63"/>
      <c r="U31" s="63"/>
      <c r="V31" s="63"/>
      <c r="W31" s="63"/>
      <c r="X31" s="50"/>
    </row>
    <row r="32" spans="2:24" ht="15.75" x14ac:dyDescent="0.25">
      <c r="D32" s="65" t="s">
        <v>103</v>
      </c>
      <c r="E32" s="65"/>
      <c r="F32" s="65"/>
      <c r="G32" s="65"/>
      <c r="H32" s="65"/>
      <c r="I32" s="65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</row>
    <row r="33" spans="2:24" x14ac:dyDescent="0.25">
      <c r="B33" s="100" t="s">
        <v>88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2:24" x14ac:dyDescent="0.25">
      <c r="B34" s="101" t="s">
        <v>87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63"/>
      <c r="W34" s="63"/>
      <c r="X34" s="63"/>
    </row>
    <row r="35" spans="2:24" ht="16.5" thickBot="1" x14ac:dyDescent="0.3">
      <c r="E35" s="65" t="s">
        <v>119</v>
      </c>
      <c r="F35" s="65"/>
      <c r="G35" s="65"/>
      <c r="H35" s="65"/>
      <c r="I35" s="102"/>
      <c r="J35" s="102"/>
      <c r="K35" s="102"/>
      <c r="L35" s="102"/>
      <c r="M35" s="102"/>
      <c r="N35" s="102"/>
      <c r="O35" s="102"/>
      <c r="P35" s="102"/>
      <c r="Q35" s="102"/>
      <c r="R35" s="63"/>
      <c r="S35" s="63"/>
      <c r="T35" s="63"/>
      <c r="U35" s="63"/>
      <c r="V35" s="63"/>
      <c r="W35" s="63"/>
      <c r="X35" s="50"/>
    </row>
    <row r="36" spans="2:24" ht="15.75" thickBot="1" x14ac:dyDescent="0.3">
      <c r="H36" s="1"/>
      <c r="I36" s="109" t="s">
        <v>20</v>
      </c>
      <c r="J36" s="110"/>
      <c r="K36" s="111"/>
      <c r="L36" s="112"/>
      <c r="M36" s="113"/>
      <c r="N36" s="114"/>
      <c r="O36" s="112"/>
      <c r="P36" s="113"/>
      <c r="Q36" s="114"/>
      <c r="R36" s="85"/>
      <c r="S36" s="63"/>
      <c r="T36" s="63"/>
      <c r="U36" s="63"/>
      <c r="V36" s="63"/>
      <c r="W36" s="63"/>
      <c r="X36" s="50"/>
    </row>
    <row r="37" spans="2:24" ht="15.75" thickBot="1" x14ac:dyDescent="0.3">
      <c r="H37" s="86" t="s">
        <v>21</v>
      </c>
      <c r="I37" s="88"/>
      <c r="J37" s="88"/>
      <c r="K37" s="88"/>
      <c r="L37" s="88"/>
      <c r="M37" s="88"/>
      <c r="N37" s="88"/>
      <c r="O37" s="88"/>
      <c r="P37" s="87"/>
      <c r="Q37" s="85"/>
      <c r="R37" s="63"/>
      <c r="S37" s="63"/>
      <c r="T37" s="63"/>
      <c r="U37" s="63"/>
      <c r="V37" s="63"/>
      <c r="W37" s="115"/>
      <c r="X37" s="115"/>
    </row>
    <row r="38" spans="2:24" ht="38.25" customHeight="1" thickBot="1" x14ac:dyDescent="0.3">
      <c r="B38" s="86" t="s">
        <v>22</v>
      </c>
      <c r="C38" s="87"/>
      <c r="D38" s="27" t="s">
        <v>23</v>
      </c>
      <c r="E38" s="48" t="s">
        <v>24</v>
      </c>
      <c r="F38" s="48" t="s">
        <v>120</v>
      </c>
      <c r="G38" s="48" t="s">
        <v>25</v>
      </c>
      <c r="H38" s="49" t="s">
        <v>26</v>
      </c>
      <c r="I38" s="103" t="s">
        <v>27</v>
      </c>
      <c r="J38" s="104"/>
      <c r="K38" s="105"/>
      <c r="L38" s="103" t="s">
        <v>28</v>
      </c>
      <c r="M38" s="104"/>
      <c r="N38" s="105"/>
      <c r="O38" s="106" t="s">
        <v>29</v>
      </c>
      <c r="P38" s="107"/>
      <c r="Q38" s="108"/>
      <c r="R38" s="85"/>
      <c r="S38" s="63"/>
      <c r="T38" s="63"/>
      <c r="U38" s="63"/>
      <c r="V38" s="63"/>
      <c r="W38" s="63"/>
      <c r="X38" s="50"/>
    </row>
    <row r="39" spans="2:24" ht="15.75" thickBot="1" x14ac:dyDescent="0.3">
      <c r="B39" s="89" t="s">
        <v>30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116"/>
      <c r="S39" s="117"/>
      <c r="T39" s="63"/>
      <c r="U39" s="63"/>
      <c r="V39" s="63"/>
      <c r="W39" s="63"/>
      <c r="X39" s="63"/>
    </row>
    <row r="40" spans="2:24" ht="15.75" thickBot="1" x14ac:dyDescent="0.3">
      <c r="B40" s="92" t="s">
        <v>31</v>
      </c>
      <c r="C40" s="94"/>
      <c r="D40" s="2"/>
      <c r="E40" s="2"/>
      <c r="F40" s="2"/>
      <c r="G40" s="2"/>
      <c r="H40" s="2"/>
      <c r="I40" s="112"/>
      <c r="J40" s="113"/>
      <c r="K40" s="114"/>
      <c r="L40" s="112"/>
      <c r="M40" s="113"/>
      <c r="N40" s="114"/>
      <c r="O40" s="112"/>
      <c r="P40" s="113"/>
      <c r="Q40" s="114"/>
      <c r="R40" s="85"/>
      <c r="S40" s="63"/>
      <c r="T40" s="63"/>
      <c r="U40" s="63"/>
      <c r="V40" s="63"/>
      <c r="W40" s="63"/>
      <c r="X40" s="50"/>
    </row>
    <row r="41" spans="2:24" ht="38.25" customHeight="1" thickBot="1" x14ac:dyDescent="0.3">
      <c r="B41" s="118" t="s">
        <v>32</v>
      </c>
      <c r="C41" s="119"/>
      <c r="D41" s="3">
        <v>1010</v>
      </c>
      <c r="E41" s="2">
        <v>25478.880000000001</v>
      </c>
      <c r="F41" s="47">
        <v>24917.83</v>
      </c>
      <c r="G41" s="4">
        <f>H41+I41+L41+O41</f>
        <v>24027.142</v>
      </c>
      <c r="H41" s="4">
        <f>H42+H43+H44</f>
        <v>6071.8719999999994</v>
      </c>
      <c r="I41" s="120">
        <f>I42+I43+I44</f>
        <v>7825.5</v>
      </c>
      <c r="J41" s="88"/>
      <c r="K41" s="87"/>
      <c r="L41" s="120">
        <f>L42+L43+L44</f>
        <v>5398.0199999999995</v>
      </c>
      <c r="M41" s="88"/>
      <c r="N41" s="87"/>
      <c r="O41" s="120">
        <f>O42+O43+O44</f>
        <v>4731.75</v>
      </c>
      <c r="P41" s="88"/>
      <c r="Q41" s="87"/>
      <c r="R41" s="85"/>
      <c r="S41" s="63"/>
      <c r="T41" s="63"/>
      <c r="U41" s="63"/>
      <c r="V41" s="63"/>
      <c r="W41" s="63"/>
      <c r="X41" s="50"/>
    </row>
    <row r="42" spans="2:24" ht="26.25" customHeight="1" thickBot="1" x14ac:dyDescent="0.3">
      <c r="B42" s="118" t="s">
        <v>33</v>
      </c>
      <c r="C42" s="119"/>
      <c r="D42" s="3">
        <v>1020</v>
      </c>
      <c r="E42" s="33">
        <v>17668.98</v>
      </c>
      <c r="F42" s="47">
        <v>17758.689999999999</v>
      </c>
      <c r="G42" s="4">
        <f>H42+I42+L42+O42</f>
        <v>15230.7</v>
      </c>
      <c r="H42" s="4">
        <v>3810</v>
      </c>
      <c r="I42" s="120">
        <v>3810</v>
      </c>
      <c r="J42" s="121"/>
      <c r="K42" s="122"/>
      <c r="L42" s="120">
        <v>3810</v>
      </c>
      <c r="M42" s="121"/>
      <c r="N42" s="122"/>
      <c r="O42" s="120">
        <v>3800.7</v>
      </c>
      <c r="P42" s="121"/>
      <c r="Q42" s="122"/>
      <c r="R42" s="85"/>
      <c r="S42" s="63"/>
      <c r="T42" s="63"/>
      <c r="U42" s="63"/>
      <c r="V42" s="63"/>
      <c r="W42" s="63"/>
      <c r="X42" s="50"/>
    </row>
    <row r="43" spans="2:24" ht="30.75" customHeight="1" thickBot="1" x14ac:dyDescent="0.3">
      <c r="B43" s="118" t="s">
        <v>34</v>
      </c>
      <c r="C43" s="119"/>
      <c r="D43" s="3">
        <v>1030</v>
      </c>
      <c r="E43" s="33">
        <v>7684.9</v>
      </c>
      <c r="F43" s="4">
        <f>G43+H43+K43+N43</f>
        <v>10599.554</v>
      </c>
      <c r="G43" s="4">
        <f>H43+I43+L43+O43</f>
        <v>8417.0020000000004</v>
      </c>
      <c r="H43" s="4">
        <f>2150.052+32.5</f>
        <v>2182.5520000000001</v>
      </c>
      <c r="I43" s="120">
        <f>1325.6+590+2000</f>
        <v>3915.6</v>
      </c>
      <c r="J43" s="121"/>
      <c r="K43" s="122"/>
      <c r="L43" s="120">
        <f>1371.12+117</f>
        <v>1488.12</v>
      </c>
      <c r="M43" s="121"/>
      <c r="N43" s="122"/>
      <c r="O43" s="120">
        <f>493.7+337.03</f>
        <v>830.73</v>
      </c>
      <c r="P43" s="124"/>
      <c r="Q43" s="125"/>
      <c r="R43" s="85"/>
      <c r="S43" s="63"/>
      <c r="T43" s="63"/>
      <c r="U43" s="63"/>
      <c r="V43" s="63"/>
      <c r="W43" s="63"/>
      <c r="X43" s="50"/>
    </row>
    <row r="44" spans="2:24" ht="24.75" customHeight="1" thickBot="1" x14ac:dyDescent="0.3">
      <c r="B44" s="118" t="s">
        <v>35</v>
      </c>
      <c r="C44" s="123"/>
      <c r="D44" s="3">
        <v>1040</v>
      </c>
      <c r="E44" s="2"/>
      <c r="F44" s="47">
        <v>314.24</v>
      </c>
      <c r="G44" s="4">
        <f>H44+I44+L44+O44</f>
        <v>379.44</v>
      </c>
      <c r="H44" s="4">
        <f>H45+H46</f>
        <v>79.319999999999993</v>
      </c>
      <c r="I44" s="120">
        <f>I45+I46</f>
        <v>99.9</v>
      </c>
      <c r="J44" s="121"/>
      <c r="K44" s="122"/>
      <c r="L44" s="120">
        <f>L45+L46</f>
        <v>99.9</v>
      </c>
      <c r="M44" s="121"/>
      <c r="N44" s="122"/>
      <c r="O44" s="120">
        <f>O45+O46</f>
        <v>100.32000000000001</v>
      </c>
      <c r="P44" s="121"/>
      <c r="Q44" s="122"/>
      <c r="R44" s="85"/>
      <c r="S44" s="63"/>
      <c r="T44" s="63"/>
      <c r="U44" s="63"/>
      <c r="V44" s="63"/>
      <c r="W44" s="63"/>
      <c r="X44" s="50"/>
    </row>
    <row r="45" spans="2:24" ht="15.75" thickBot="1" x14ac:dyDescent="0.3">
      <c r="B45" s="112" t="s">
        <v>36</v>
      </c>
      <c r="C45" s="126"/>
      <c r="D45" s="3">
        <v>1041</v>
      </c>
      <c r="E45" s="2"/>
      <c r="F45" s="3">
        <v>314.24</v>
      </c>
      <c r="G45" s="14">
        <f>H45+I45+L45+O45</f>
        <v>261.75</v>
      </c>
      <c r="H45" s="14">
        <v>50</v>
      </c>
      <c r="I45" s="127">
        <f>50+20.58</f>
        <v>70.58</v>
      </c>
      <c r="J45" s="128"/>
      <c r="K45" s="129"/>
      <c r="L45" s="127">
        <f>50+20.58</f>
        <v>70.58</v>
      </c>
      <c r="M45" s="128"/>
      <c r="N45" s="129"/>
      <c r="O45" s="127">
        <f>50+20.59</f>
        <v>70.59</v>
      </c>
      <c r="P45" s="128"/>
      <c r="Q45" s="129"/>
      <c r="R45" s="85"/>
      <c r="S45" s="63"/>
      <c r="T45" s="63"/>
      <c r="U45" s="63"/>
      <c r="V45" s="63"/>
      <c r="W45" s="63"/>
      <c r="X45" s="50"/>
    </row>
    <row r="46" spans="2:24" ht="15.75" thickBot="1" x14ac:dyDescent="0.3">
      <c r="B46" s="112" t="s">
        <v>37</v>
      </c>
      <c r="C46" s="126"/>
      <c r="D46" s="3">
        <v>1042</v>
      </c>
      <c r="E46" s="2">
        <v>0</v>
      </c>
      <c r="F46" s="3">
        <v>0</v>
      </c>
      <c r="G46" s="14">
        <v>40</v>
      </c>
      <c r="H46" s="14">
        <f>10+19.32</f>
        <v>29.32</v>
      </c>
      <c r="I46" s="127">
        <f>10+19.32</f>
        <v>29.32</v>
      </c>
      <c r="J46" s="128"/>
      <c r="K46" s="129"/>
      <c r="L46" s="127">
        <f>10+19.32</f>
        <v>29.32</v>
      </c>
      <c r="M46" s="128"/>
      <c r="N46" s="129"/>
      <c r="O46" s="127">
        <f>10+19.32+0.41</f>
        <v>29.73</v>
      </c>
      <c r="P46" s="128"/>
      <c r="Q46" s="129"/>
      <c r="R46" s="85"/>
      <c r="S46" s="63"/>
      <c r="T46" s="63"/>
      <c r="U46" s="63"/>
      <c r="V46" s="63"/>
      <c r="W46" s="63"/>
      <c r="X46" s="50"/>
    </row>
    <row r="47" spans="2:24" ht="15.75" thickBot="1" x14ac:dyDescent="0.3">
      <c r="B47" s="118" t="s">
        <v>38</v>
      </c>
      <c r="C47" s="132"/>
      <c r="D47" s="5"/>
      <c r="E47" s="5"/>
      <c r="F47" s="5"/>
      <c r="G47" s="5"/>
      <c r="H47" s="5"/>
      <c r="I47" s="133"/>
      <c r="J47" s="133"/>
      <c r="K47" s="133"/>
      <c r="L47" s="133"/>
      <c r="M47" s="133"/>
      <c r="N47" s="133"/>
      <c r="O47" s="133"/>
      <c r="P47" s="133"/>
      <c r="Q47" s="134"/>
      <c r="R47" s="85"/>
      <c r="S47" s="63"/>
      <c r="T47" s="63"/>
      <c r="U47" s="63"/>
      <c r="V47" s="63"/>
      <c r="W47" s="63"/>
      <c r="X47" s="50"/>
    </row>
    <row r="48" spans="2:24" ht="36" customHeight="1" thickBot="1" x14ac:dyDescent="0.3">
      <c r="B48" s="130" t="s">
        <v>39</v>
      </c>
      <c r="C48" s="131"/>
      <c r="D48" s="3">
        <v>1050</v>
      </c>
      <c r="E48" s="2">
        <v>25028.18</v>
      </c>
      <c r="F48" s="47">
        <v>24098.35</v>
      </c>
      <c r="G48" s="4">
        <f>H48+I48+L48+O48</f>
        <v>24027.134999999998</v>
      </c>
      <c r="H48" s="4">
        <f>H50+H56+H58+H66+H69+H61+H60+H57+H59</f>
        <v>6688.71</v>
      </c>
      <c r="I48" s="120">
        <f>I50+I56+I58+I66+I69+I60+I61+I59+I68+I57</f>
        <v>7151.4350000000004</v>
      </c>
      <c r="J48" s="121"/>
      <c r="K48" s="122"/>
      <c r="L48" s="120">
        <f>L50+L56+L58+L61+L66+L69+L60+L57</f>
        <v>6342.6719999999987</v>
      </c>
      <c r="M48" s="121"/>
      <c r="N48" s="122"/>
      <c r="O48" s="120">
        <f>O50+O56+O58+O61+O66+O69+O60+O57</f>
        <v>3844.3180000000002</v>
      </c>
      <c r="P48" s="121"/>
      <c r="Q48" s="122"/>
      <c r="R48" s="85"/>
      <c r="S48" s="63"/>
      <c r="T48" s="63"/>
      <c r="U48" s="63"/>
      <c r="V48" s="63"/>
      <c r="W48" s="63"/>
      <c r="X48" s="50"/>
    </row>
    <row r="49" spans="2:24" ht="15.75" thickBot="1" x14ac:dyDescent="0.3">
      <c r="B49" s="112" t="s">
        <v>40</v>
      </c>
      <c r="C49" s="126"/>
      <c r="D49" s="3"/>
      <c r="E49" s="2"/>
      <c r="F49" s="47"/>
      <c r="G49" s="4"/>
      <c r="H49" s="47"/>
      <c r="I49" s="86"/>
      <c r="J49" s="88"/>
      <c r="K49" s="87"/>
      <c r="L49" s="86"/>
      <c r="M49" s="88"/>
      <c r="N49" s="87"/>
      <c r="O49" s="86"/>
      <c r="P49" s="88"/>
      <c r="Q49" s="87"/>
      <c r="R49" s="85"/>
      <c r="S49" s="63"/>
      <c r="T49" s="63"/>
      <c r="U49" s="63"/>
      <c r="V49" s="63"/>
      <c r="W49" s="63"/>
      <c r="X49" s="50"/>
    </row>
    <row r="50" spans="2:24" ht="15.75" thickBot="1" x14ac:dyDescent="0.3">
      <c r="B50" s="92" t="s">
        <v>41</v>
      </c>
      <c r="C50" s="135"/>
      <c r="D50" s="3">
        <v>1051</v>
      </c>
      <c r="E50" s="2">
        <v>2160.0700000000002</v>
      </c>
      <c r="F50" s="47">
        <v>1809.1</v>
      </c>
      <c r="G50" s="4">
        <f>H50+I50+L50+O50</f>
        <v>2566.6440000000002</v>
      </c>
      <c r="H50" s="4">
        <f>H51+H54+H55+H52+H53</f>
        <v>1148.5</v>
      </c>
      <c r="I50" s="120">
        <f>I51+I54+I55+I52+I53</f>
        <v>1058.105</v>
      </c>
      <c r="J50" s="121"/>
      <c r="K50" s="122"/>
      <c r="L50" s="120">
        <f>L51+L52+L53+L54</f>
        <v>210.03899999999999</v>
      </c>
      <c r="M50" s="88"/>
      <c r="N50" s="87"/>
      <c r="O50" s="86">
        <f>O51+O52+O53+O54</f>
        <v>150</v>
      </c>
      <c r="P50" s="88"/>
      <c r="Q50" s="87"/>
      <c r="R50" s="85"/>
      <c r="S50" s="63"/>
      <c r="T50" s="63"/>
      <c r="U50" s="63"/>
      <c r="V50" s="63"/>
      <c r="W50" s="63"/>
      <c r="X50" s="50"/>
    </row>
    <row r="51" spans="2:24" ht="32.25" customHeight="1" thickBot="1" x14ac:dyDescent="0.3">
      <c r="B51" s="118" t="s">
        <v>91</v>
      </c>
      <c r="C51" s="123"/>
      <c r="D51" s="3" t="s">
        <v>42</v>
      </c>
      <c r="E51" s="46">
        <v>635.5</v>
      </c>
      <c r="F51" s="47">
        <v>400</v>
      </c>
      <c r="G51" s="47">
        <f>H51+I51+L51+O51</f>
        <v>600</v>
      </c>
      <c r="H51" s="47">
        <v>150</v>
      </c>
      <c r="I51" s="86">
        <v>200</v>
      </c>
      <c r="J51" s="88"/>
      <c r="K51" s="87"/>
      <c r="L51" s="86">
        <v>150</v>
      </c>
      <c r="M51" s="88"/>
      <c r="N51" s="87"/>
      <c r="O51" s="86">
        <v>100</v>
      </c>
      <c r="P51" s="88"/>
      <c r="Q51" s="87"/>
      <c r="R51" s="85"/>
      <c r="S51" s="63"/>
      <c r="T51" s="63"/>
      <c r="U51" s="63"/>
      <c r="V51" s="63"/>
      <c r="W51" s="63"/>
      <c r="X51" s="50"/>
    </row>
    <row r="52" spans="2:24" s="15" customFormat="1" ht="32.25" customHeight="1" thickBot="1" x14ac:dyDescent="0.3">
      <c r="B52" s="136" t="s">
        <v>94</v>
      </c>
      <c r="C52" s="137"/>
      <c r="D52" s="19" t="s">
        <v>92</v>
      </c>
      <c r="E52" s="20"/>
      <c r="F52" s="19">
        <v>170</v>
      </c>
      <c r="G52" s="19">
        <f>H52+I52+L52+O52</f>
        <v>603.5</v>
      </c>
      <c r="H52" s="19">
        <v>203.5</v>
      </c>
      <c r="I52" s="138">
        <v>400</v>
      </c>
      <c r="J52" s="139"/>
      <c r="K52" s="140"/>
      <c r="L52" s="138">
        <v>0</v>
      </c>
      <c r="M52" s="139"/>
      <c r="N52" s="140"/>
      <c r="O52" s="138">
        <v>0</v>
      </c>
      <c r="P52" s="139"/>
      <c r="Q52" s="140"/>
      <c r="R52" s="21"/>
      <c r="X52" s="16"/>
    </row>
    <row r="53" spans="2:24" ht="32.25" customHeight="1" thickBot="1" x14ac:dyDescent="0.3">
      <c r="B53" s="118" t="s">
        <v>97</v>
      </c>
      <c r="C53" s="123"/>
      <c r="D53" s="3" t="s">
        <v>43</v>
      </c>
      <c r="E53" s="2"/>
      <c r="F53" s="47">
        <v>195</v>
      </c>
      <c r="G53" s="47">
        <f>H53+I53+L53+O53</f>
        <v>250</v>
      </c>
      <c r="H53" s="3">
        <v>75</v>
      </c>
      <c r="I53" s="141">
        <v>75</v>
      </c>
      <c r="J53" s="142"/>
      <c r="K53" s="143"/>
      <c r="L53" s="141">
        <v>50</v>
      </c>
      <c r="M53" s="142"/>
      <c r="N53" s="143"/>
      <c r="O53" s="141">
        <v>50</v>
      </c>
      <c r="P53" s="142"/>
      <c r="Q53" s="143"/>
      <c r="R53" s="45"/>
      <c r="X53" s="50"/>
    </row>
    <row r="54" spans="2:24" s="52" customFormat="1" ht="36" customHeight="1" thickBot="1" x14ac:dyDescent="0.3">
      <c r="B54" s="136" t="s">
        <v>90</v>
      </c>
      <c r="C54" s="137"/>
      <c r="D54" s="22" t="s">
        <v>96</v>
      </c>
      <c r="E54" s="23">
        <v>1173.5999999999999</v>
      </c>
      <c r="F54" s="19">
        <v>856.17</v>
      </c>
      <c r="G54" s="24">
        <f>H54+I54+L54+O54</f>
        <v>1113.144</v>
      </c>
      <c r="H54" s="19">
        <v>720</v>
      </c>
      <c r="I54" s="144">
        <v>383.10500000000002</v>
      </c>
      <c r="J54" s="145"/>
      <c r="K54" s="146"/>
      <c r="L54" s="138">
        <v>10.039</v>
      </c>
      <c r="M54" s="139"/>
      <c r="N54" s="140"/>
      <c r="O54" s="138">
        <v>0</v>
      </c>
      <c r="P54" s="139"/>
      <c r="Q54" s="140"/>
      <c r="R54" s="147"/>
      <c r="S54" s="148"/>
      <c r="T54" s="148"/>
      <c r="U54" s="148"/>
      <c r="V54" s="148"/>
      <c r="W54" s="148"/>
      <c r="X54" s="17"/>
    </row>
    <row r="55" spans="2:24" ht="15.75" thickBot="1" x14ac:dyDescent="0.3">
      <c r="B55" s="118" t="s">
        <v>44</v>
      </c>
      <c r="C55" s="123"/>
      <c r="D55" s="3" t="s">
        <v>45</v>
      </c>
      <c r="E55" s="2">
        <v>50</v>
      </c>
      <c r="F55" s="47">
        <v>76</v>
      </c>
      <c r="G55" s="4">
        <v>0</v>
      </c>
      <c r="H55" s="4">
        <v>0</v>
      </c>
      <c r="I55" s="120">
        <v>0</v>
      </c>
      <c r="J55" s="121"/>
      <c r="K55" s="122"/>
      <c r="L55" s="120">
        <v>0</v>
      </c>
      <c r="M55" s="121"/>
      <c r="N55" s="122"/>
      <c r="O55" s="120">
        <v>0</v>
      </c>
      <c r="P55" s="121"/>
      <c r="Q55" s="122"/>
      <c r="R55" s="85"/>
      <c r="S55" s="63"/>
      <c r="T55" s="63"/>
      <c r="U55" s="63"/>
      <c r="V55" s="63"/>
      <c r="W55" s="63"/>
      <c r="X55" s="50"/>
    </row>
    <row r="56" spans="2:24" ht="24" customHeight="1" thickBot="1" x14ac:dyDescent="0.3">
      <c r="B56" s="118" t="s">
        <v>101</v>
      </c>
      <c r="C56" s="123"/>
      <c r="D56" s="3">
        <v>1052</v>
      </c>
      <c r="E56" s="2">
        <v>13958.81</v>
      </c>
      <c r="F56" s="47">
        <v>15726.11</v>
      </c>
      <c r="G56" s="4">
        <f>H56+I56+L56+O56</f>
        <v>12971.89</v>
      </c>
      <c r="H56" s="4">
        <v>3360.8</v>
      </c>
      <c r="I56" s="86">
        <v>3450</v>
      </c>
      <c r="J56" s="88"/>
      <c r="K56" s="87"/>
      <c r="L56" s="86">
        <v>3800</v>
      </c>
      <c r="M56" s="88"/>
      <c r="N56" s="87"/>
      <c r="O56" s="86">
        <f>2119.56+241.53</f>
        <v>2361.09</v>
      </c>
      <c r="P56" s="88"/>
      <c r="Q56" s="87"/>
      <c r="R56" s="85"/>
      <c r="S56" s="63"/>
      <c r="T56" s="63"/>
      <c r="U56" s="63"/>
      <c r="V56" s="63"/>
      <c r="W56" s="63"/>
      <c r="X56" s="50"/>
    </row>
    <row r="57" spans="2:24" s="15" customFormat="1" ht="24" customHeight="1" thickBot="1" x14ac:dyDescent="0.3">
      <c r="B57" s="136" t="s">
        <v>95</v>
      </c>
      <c r="C57" s="137"/>
      <c r="D57" s="19"/>
      <c r="E57" s="20"/>
      <c r="F57" s="19">
        <v>1714.64</v>
      </c>
      <c r="G57" s="24">
        <f>H57+I57+L57+O57</f>
        <v>1734.848</v>
      </c>
      <c r="H57" s="19">
        <v>0</v>
      </c>
      <c r="I57" s="138">
        <f>710-26.4</f>
        <v>683.6</v>
      </c>
      <c r="J57" s="139"/>
      <c r="K57" s="140"/>
      <c r="L57" s="138">
        <f>710+26.4</f>
        <v>736.4</v>
      </c>
      <c r="M57" s="139"/>
      <c r="N57" s="140"/>
      <c r="O57" s="138">
        <v>314.84800000000001</v>
      </c>
      <c r="P57" s="139"/>
      <c r="Q57" s="140"/>
      <c r="R57" s="21"/>
      <c r="X57" s="16"/>
    </row>
    <row r="58" spans="2:24" ht="33.75" customHeight="1" thickBot="1" x14ac:dyDescent="0.3">
      <c r="B58" s="118" t="s">
        <v>102</v>
      </c>
      <c r="C58" s="123"/>
      <c r="D58" s="3">
        <v>1053</v>
      </c>
      <c r="E58" s="2">
        <v>3011.6</v>
      </c>
      <c r="F58" s="47">
        <v>3483.1</v>
      </c>
      <c r="G58" s="4">
        <f>H58+I58+L58+O58</f>
        <v>2665.68</v>
      </c>
      <c r="H58" s="4">
        <v>695.41</v>
      </c>
      <c r="I58" s="120">
        <v>707.25</v>
      </c>
      <c r="J58" s="121"/>
      <c r="K58" s="122"/>
      <c r="L58" s="120">
        <v>779</v>
      </c>
      <c r="M58" s="121"/>
      <c r="N58" s="122"/>
      <c r="O58" s="120">
        <v>484.02</v>
      </c>
      <c r="P58" s="121"/>
      <c r="Q58" s="122"/>
      <c r="R58" s="85"/>
      <c r="S58" s="63"/>
      <c r="T58" s="63"/>
      <c r="U58" s="63"/>
      <c r="V58" s="63"/>
      <c r="W58" s="63"/>
      <c r="X58" s="50"/>
    </row>
    <row r="59" spans="2:24" s="15" customFormat="1" ht="20.25" customHeight="1" thickBot="1" x14ac:dyDescent="0.3">
      <c r="B59" s="136" t="s">
        <v>98</v>
      </c>
      <c r="C59" s="137"/>
      <c r="D59" s="19" t="s">
        <v>99</v>
      </c>
      <c r="E59" s="20"/>
      <c r="F59" s="19">
        <v>191.19</v>
      </c>
      <c r="G59" s="24">
        <f>H59+I59+L59+O59</f>
        <v>384.00656000000004</v>
      </c>
      <c r="H59" s="24">
        <f>H57*22%</f>
        <v>0</v>
      </c>
      <c r="I59" s="144">
        <v>135.38</v>
      </c>
      <c r="J59" s="145"/>
      <c r="K59" s="146"/>
      <c r="L59" s="144">
        <v>179.36</v>
      </c>
      <c r="M59" s="145"/>
      <c r="N59" s="146"/>
      <c r="O59" s="144">
        <f t="shared" ref="O59" si="0">O57*22%</f>
        <v>69.266559999999998</v>
      </c>
      <c r="P59" s="145"/>
      <c r="Q59" s="146"/>
      <c r="R59" s="21"/>
      <c r="X59" s="16"/>
    </row>
    <row r="60" spans="2:24" ht="20.25" customHeight="1" thickBot="1" x14ac:dyDescent="0.3">
      <c r="B60" s="118" t="s">
        <v>46</v>
      </c>
      <c r="C60" s="123"/>
      <c r="D60" s="3">
        <v>1054</v>
      </c>
      <c r="E60" s="2">
        <v>598.78</v>
      </c>
      <c r="F60" s="47">
        <v>824.92</v>
      </c>
      <c r="G60" s="14">
        <f>H60+I60+L60+O60</f>
        <v>440</v>
      </c>
      <c r="H60" s="14">
        <v>110</v>
      </c>
      <c r="I60" s="127">
        <v>110</v>
      </c>
      <c r="J60" s="128"/>
      <c r="K60" s="129"/>
      <c r="L60" s="127">
        <v>110</v>
      </c>
      <c r="M60" s="128"/>
      <c r="N60" s="129"/>
      <c r="O60" s="127">
        <v>110</v>
      </c>
      <c r="P60" s="128"/>
      <c r="Q60" s="129"/>
      <c r="R60" s="85"/>
      <c r="S60" s="63"/>
      <c r="T60" s="63"/>
      <c r="U60" s="63"/>
      <c r="V60" s="63"/>
      <c r="W60" s="63"/>
      <c r="X60" s="50"/>
    </row>
    <row r="61" spans="2:24" ht="24" customHeight="1" thickBot="1" x14ac:dyDescent="0.3">
      <c r="B61" s="118" t="s">
        <v>47</v>
      </c>
      <c r="C61" s="123"/>
      <c r="D61" s="3">
        <v>1055</v>
      </c>
      <c r="E61" s="2">
        <f>E62+E63+E64+E65</f>
        <v>826.31999999999994</v>
      </c>
      <c r="F61" s="47">
        <f>F62+F63+F64+F65</f>
        <v>924.13000000000011</v>
      </c>
      <c r="G61" s="47">
        <f>G62+G63+G64+G65</f>
        <v>1076.9449999999999</v>
      </c>
      <c r="H61" s="47">
        <f>H62+H63+H64+H65</f>
        <v>445</v>
      </c>
      <c r="I61" s="86">
        <f t="shared" ref="I61:O61" si="1">I62+I63+I64+I65</f>
        <v>195.5</v>
      </c>
      <c r="J61" s="88"/>
      <c r="K61" s="87"/>
      <c r="L61" s="86">
        <f t="shared" si="1"/>
        <v>184.73500000000001</v>
      </c>
      <c r="M61" s="88"/>
      <c r="N61" s="87"/>
      <c r="O61" s="86">
        <f t="shared" si="1"/>
        <v>251.70999999999998</v>
      </c>
      <c r="P61" s="88"/>
      <c r="Q61" s="87"/>
      <c r="R61" s="85"/>
      <c r="S61" s="63"/>
      <c r="T61" s="63"/>
      <c r="U61" s="63"/>
      <c r="V61" s="63"/>
      <c r="W61" s="63"/>
      <c r="X61" s="50"/>
    </row>
    <row r="62" spans="2:24" ht="24" customHeight="1" thickBot="1" x14ac:dyDescent="0.3">
      <c r="B62" s="118" t="s">
        <v>48</v>
      </c>
      <c r="C62" s="123"/>
      <c r="D62" s="3" t="s">
        <v>49</v>
      </c>
      <c r="E62" s="2">
        <v>22</v>
      </c>
      <c r="F62" s="3">
        <v>27.08</v>
      </c>
      <c r="G62" s="3">
        <f t="shared" ref="G62:G69" si="2">H62+I62+L62+O62</f>
        <v>33.159999999999997</v>
      </c>
      <c r="H62" s="3">
        <v>12.5</v>
      </c>
      <c r="I62" s="141">
        <v>10.5</v>
      </c>
      <c r="J62" s="142"/>
      <c r="K62" s="143"/>
      <c r="L62" s="141">
        <v>10.16</v>
      </c>
      <c r="M62" s="142"/>
      <c r="N62" s="143"/>
      <c r="O62" s="141">
        <v>0</v>
      </c>
      <c r="P62" s="142"/>
      <c r="Q62" s="143"/>
      <c r="R62" s="149"/>
      <c r="S62" s="150"/>
      <c r="T62" s="150"/>
      <c r="U62" s="63"/>
      <c r="V62" s="63"/>
      <c r="W62" s="63"/>
      <c r="X62" s="50"/>
    </row>
    <row r="63" spans="2:24" ht="24" customHeight="1" thickBot="1" x14ac:dyDescent="0.3">
      <c r="B63" s="118" t="s">
        <v>50</v>
      </c>
      <c r="C63" s="123"/>
      <c r="D63" s="3" t="s">
        <v>51</v>
      </c>
      <c r="E63" s="2">
        <v>291.48</v>
      </c>
      <c r="F63" s="3">
        <v>433.99</v>
      </c>
      <c r="G63" s="3">
        <f t="shared" si="2"/>
        <v>544.57500000000005</v>
      </c>
      <c r="H63" s="3">
        <v>175</v>
      </c>
      <c r="I63" s="141">
        <v>105</v>
      </c>
      <c r="J63" s="142"/>
      <c r="K63" s="143"/>
      <c r="L63" s="141">
        <v>99.575000000000003</v>
      </c>
      <c r="M63" s="142"/>
      <c r="N63" s="143"/>
      <c r="O63" s="141">
        <v>165</v>
      </c>
      <c r="P63" s="142"/>
      <c r="Q63" s="143"/>
      <c r="R63" s="149"/>
      <c r="S63" s="150"/>
      <c r="T63" s="150"/>
      <c r="U63" s="63"/>
      <c r="V63" s="63"/>
      <c r="W63" s="63"/>
      <c r="X63" s="50"/>
    </row>
    <row r="64" spans="2:24" ht="24" customHeight="1" thickBot="1" x14ac:dyDescent="0.3">
      <c r="B64" s="118" t="s">
        <v>52</v>
      </c>
      <c r="C64" s="123"/>
      <c r="D64" s="3" t="s">
        <v>53</v>
      </c>
      <c r="E64" s="2">
        <v>501.34</v>
      </c>
      <c r="F64" s="3">
        <v>433.61</v>
      </c>
      <c r="G64" s="3">
        <f t="shared" si="2"/>
        <v>466.71</v>
      </c>
      <c r="H64" s="3">
        <v>225</v>
      </c>
      <c r="I64" s="141">
        <v>80</v>
      </c>
      <c r="J64" s="142"/>
      <c r="K64" s="143"/>
      <c r="L64" s="141">
        <v>75</v>
      </c>
      <c r="M64" s="142"/>
      <c r="N64" s="143"/>
      <c r="O64" s="141">
        <v>86.71</v>
      </c>
      <c r="P64" s="142"/>
      <c r="Q64" s="143"/>
      <c r="R64" s="149"/>
      <c r="S64" s="150"/>
      <c r="T64" s="150"/>
      <c r="U64" s="63"/>
      <c r="V64" s="63"/>
      <c r="W64" s="63"/>
      <c r="X64" s="50"/>
    </row>
    <row r="65" spans="2:24" ht="36" customHeight="1" thickBot="1" x14ac:dyDescent="0.3">
      <c r="B65" s="118" t="s">
        <v>54</v>
      </c>
      <c r="C65" s="123"/>
      <c r="D65" s="3" t="s">
        <v>55</v>
      </c>
      <c r="E65" s="2">
        <v>11.5</v>
      </c>
      <c r="F65" s="3">
        <v>29.45</v>
      </c>
      <c r="G65" s="3">
        <f t="shared" si="2"/>
        <v>32.5</v>
      </c>
      <c r="H65" s="3">
        <v>32.5</v>
      </c>
      <c r="I65" s="141">
        <v>0</v>
      </c>
      <c r="J65" s="142"/>
      <c r="K65" s="143"/>
      <c r="L65" s="141">
        <v>0</v>
      </c>
      <c r="M65" s="142"/>
      <c r="N65" s="143"/>
      <c r="O65" s="141">
        <v>0</v>
      </c>
      <c r="P65" s="142"/>
      <c r="Q65" s="143"/>
      <c r="R65" s="149"/>
      <c r="S65" s="150"/>
      <c r="T65" s="150"/>
      <c r="U65" s="63"/>
      <c r="V65" s="63"/>
      <c r="W65" s="63"/>
      <c r="X65" s="50"/>
    </row>
    <row r="66" spans="2:24" ht="24" customHeight="1" thickBot="1" x14ac:dyDescent="0.3">
      <c r="B66" s="118" t="s">
        <v>93</v>
      </c>
      <c r="C66" s="123"/>
      <c r="D66" s="3">
        <v>1056</v>
      </c>
      <c r="E66" s="2">
        <v>1033.44</v>
      </c>
      <c r="F66" s="47">
        <v>707.7</v>
      </c>
      <c r="G66" s="47">
        <f t="shared" si="2"/>
        <v>1119.95</v>
      </c>
      <c r="H66" s="47">
        <v>334</v>
      </c>
      <c r="I66" s="86">
        <f>301.6+120</f>
        <v>421.6</v>
      </c>
      <c r="J66" s="88"/>
      <c r="K66" s="87"/>
      <c r="L66" s="86">
        <f>211.3-19.6</f>
        <v>191.70000000000002</v>
      </c>
      <c r="M66" s="88"/>
      <c r="N66" s="87"/>
      <c r="O66" s="86">
        <v>172.65</v>
      </c>
      <c r="P66" s="88"/>
      <c r="Q66" s="87"/>
      <c r="R66" s="149"/>
      <c r="S66" s="150"/>
      <c r="T66" s="150"/>
      <c r="U66" s="150"/>
      <c r="V66" s="150"/>
      <c r="W66" s="150"/>
      <c r="X66" s="50"/>
    </row>
    <row r="67" spans="2:24" s="15" customFormat="1" ht="24" customHeight="1" thickBot="1" x14ac:dyDescent="0.3">
      <c r="B67" s="136" t="s">
        <v>100</v>
      </c>
      <c r="C67" s="137"/>
      <c r="D67" s="25">
        <v>1056.0999999999999</v>
      </c>
      <c r="E67" s="20"/>
      <c r="F67" s="19">
        <v>563.65</v>
      </c>
      <c r="G67" s="19">
        <f>H67+I67+L67+O67</f>
        <v>667.59999999999991</v>
      </c>
      <c r="H67" s="19">
        <v>199</v>
      </c>
      <c r="I67" s="138">
        <f>201.5+120</f>
        <v>321.5</v>
      </c>
      <c r="J67" s="139"/>
      <c r="K67" s="140"/>
      <c r="L67" s="138">
        <v>136.30000000000001</v>
      </c>
      <c r="M67" s="139"/>
      <c r="N67" s="140"/>
      <c r="O67" s="138">
        <v>10.8</v>
      </c>
      <c r="P67" s="139"/>
      <c r="Q67" s="140"/>
      <c r="R67" s="26"/>
      <c r="S67" s="18"/>
      <c r="T67" s="18"/>
      <c r="U67" s="18"/>
      <c r="V67" s="18"/>
      <c r="W67" s="18"/>
      <c r="X67" s="16"/>
    </row>
    <row r="68" spans="2:24" s="15" customFormat="1" ht="24" customHeight="1" thickBot="1" x14ac:dyDescent="0.3">
      <c r="B68" s="151" t="s">
        <v>117</v>
      </c>
      <c r="C68" s="151"/>
      <c r="D68" s="25" t="s">
        <v>118</v>
      </c>
      <c r="E68" s="31">
        <v>0</v>
      </c>
      <c r="F68" s="19">
        <v>98</v>
      </c>
      <c r="G68" s="19">
        <v>0</v>
      </c>
      <c r="H68" s="19">
        <v>0</v>
      </c>
      <c r="I68" s="138">
        <v>0</v>
      </c>
      <c r="J68" s="139"/>
      <c r="K68" s="140"/>
      <c r="L68" s="138">
        <v>0</v>
      </c>
      <c r="M68" s="139"/>
      <c r="N68" s="51">
        <v>0</v>
      </c>
      <c r="O68" s="138"/>
      <c r="P68" s="139"/>
      <c r="Q68" s="51"/>
      <c r="R68" s="26"/>
      <c r="S68" s="18"/>
      <c r="T68" s="18"/>
      <c r="U68" s="18"/>
      <c r="V68" s="18"/>
      <c r="W68" s="18"/>
      <c r="X68" s="16"/>
    </row>
    <row r="69" spans="2:24" ht="40.5" customHeight="1" thickBot="1" x14ac:dyDescent="0.3">
      <c r="B69" s="118" t="s">
        <v>56</v>
      </c>
      <c r="C69" s="132"/>
      <c r="D69" s="6">
        <v>1057</v>
      </c>
      <c r="E69" s="7">
        <v>630</v>
      </c>
      <c r="F69" s="47">
        <v>1300.5</v>
      </c>
      <c r="G69" s="47">
        <f t="shared" si="2"/>
        <v>1315.798</v>
      </c>
      <c r="H69" s="47">
        <v>595</v>
      </c>
      <c r="I69" s="86">
        <v>390</v>
      </c>
      <c r="J69" s="88"/>
      <c r="K69" s="87"/>
      <c r="L69" s="86">
        <v>330.798</v>
      </c>
      <c r="M69" s="88"/>
      <c r="N69" s="87"/>
      <c r="O69" s="86">
        <v>0</v>
      </c>
      <c r="P69" s="88"/>
      <c r="Q69" s="87"/>
      <c r="R69" s="85"/>
      <c r="S69" s="63"/>
      <c r="T69" s="63"/>
      <c r="U69" s="63"/>
      <c r="V69" s="63"/>
      <c r="W69" s="63"/>
      <c r="X69" s="50"/>
    </row>
    <row r="70" spans="2:24" ht="15.75" thickBot="1" x14ac:dyDescent="0.3">
      <c r="B70" s="154" t="s">
        <v>57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6"/>
      <c r="S70" s="117"/>
      <c r="T70" s="63"/>
      <c r="U70" s="63"/>
      <c r="V70" s="63"/>
      <c r="W70" s="63"/>
      <c r="X70" s="63"/>
    </row>
    <row r="71" spans="2:24" ht="25.5" customHeight="1" thickBot="1" x14ac:dyDescent="0.3">
      <c r="B71" s="152" t="s">
        <v>58</v>
      </c>
      <c r="C71" s="153"/>
      <c r="D71" s="3">
        <v>2010</v>
      </c>
      <c r="E71" s="2">
        <v>3483.1</v>
      </c>
      <c r="F71" s="47">
        <v>3246.62</v>
      </c>
      <c r="G71" s="14">
        <f>H71+I71+L71+O71</f>
        <v>3049.6865600000001</v>
      </c>
      <c r="H71" s="14">
        <f>H58+H59</f>
        <v>695.41</v>
      </c>
      <c r="I71" s="127">
        <f>I58+I59</f>
        <v>842.63</v>
      </c>
      <c r="J71" s="128"/>
      <c r="K71" s="129"/>
      <c r="L71" s="127">
        <f>L58+L59</f>
        <v>958.36</v>
      </c>
      <c r="M71" s="128"/>
      <c r="N71" s="129"/>
      <c r="O71" s="127">
        <f>O58+O59</f>
        <v>553.28656000000001</v>
      </c>
      <c r="P71" s="128"/>
      <c r="Q71" s="129"/>
      <c r="R71" s="85"/>
      <c r="S71" s="63"/>
      <c r="T71" s="63"/>
      <c r="U71" s="63"/>
      <c r="V71" s="63"/>
      <c r="W71" s="63"/>
      <c r="X71" s="50"/>
    </row>
    <row r="72" spans="2:24" ht="24.75" customHeight="1" thickBot="1" x14ac:dyDescent="0.3">
      <c r="B72" s="152" t="s">
        <v>59</v>
      </c>
      <c r="C72" s="153"/>
      <c r="D72" s="3">
        <v>2020</v>
      </c>
      <c r="E72" s="2">
        <v>3028.19</v>
      </c>
      <c r="F72" s="47">
        <v>2886.85</v>
      </c>
      <c r="G72" s="14">
        <f>H72+I72+L72+O72</f>
        <v>3140.7627000000002</v>
      </c>
      <c r="H72" s="14">
        <f>(H56+H57)*23%</f>
        <v>772.98400000000004</v>
      </c>
      <c r="I72" s="127">
        <f>(I56+I57)*23%</f>
        <v>950.72800000000018</v>
      </c>
      <c r="J72" s="128"/>
      <c r="K72" s="129"/>
      <c r="L72" s="127">
        <f>L56*23%</f>
        <v>874</v>
      </c>
      <c r="M72" s="128"/>
      <c r="N72" s="129"/>
      <c r="O72" s="127">
        <f>O56*23%</f>
        <v>543.05070000000001</v>
      </c>
      <c r="P72" s="128"/>
      <c r="Q72" s="129"/>
      <c r="R72" s="85"/>
      <c r="S72" s="63"/>
      <c r="T72" s="63"/>
      <c r="U72" s="63"/>
      <c r="V72" s="63"/>
      <c r="W72" s="63"/>
      <c r="X72" s="50"/>
    </row>
    <row r="73" spans="2:24" ht="15.75" thickBot="1" x14ac:dyDescent="0.3">
      <c r="B73" s="154" t="s">
        <v>60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6"/>
      <c r="S73" s="117"/>
      <c r="T73" s="63"/>
      <c r="U73" s="63"/>
      <c r="V73" s="63"/>
      <c r="W73" s="63"/>
      <c r="X73" s="63"/>
    </row>
    <row r="74" spans="2:24" ht="21" customHeight="1" thickBot="1" x14ac:dyDescent="0.3">
      <c r="B74" s="95" t="s">
        <v>61</v>
      </c>
      <c r="C74" s="97"/>
      <c r="D74" s="3">
        <v>3010</v>
      </c>
      <c r="E74" s="3">
        <v>2533</v>
      </c>
      <c r="F74" s="4">
        <v>362.78</v>
      </c>
      <c r="G74" s="8">
        <f>G75</f>
        <v>0</v>
      </c>
      <c r="H74" s="8">
        <v>0</v>
      </c>
      <c r="I74" s="157">
        <f>I75</f>
        <v>1480</v>
      </c>
      <c r="J74" s="158"/>
      <c r="K74" s="159"/>
      <c r="L74" s="157">
        <f t="shared" ref="L74" si="3">L75</f>
        <v>0</v>
      </c>
      <c r="M74" s="158"/>
      <c r="N74" s="159"/>
      <c r="O74" s="157">
        <f t="shared" ref="O74" si="4">O75</f>
        <v>0</v>
      </c>
      <c r="P74" s="158"/>
      <c r="Q74" s="159"/>
      <c r="R74" s="85"/>
      <c r="S74" s="63"/>
      <c r="T74" s="63"/>
      <c r="U74" s="63"/>
      <c r="V74" s="63"/>
      <c r="W74" s="63"/>
      <c r="X74" s="50"/>
    </row>
    <row r="75" spans="2:24" ht="22.5" customHeight="1" thickBot="1" x14ac:dyDescent="0.3">
      <c r="B75" s="136" t="s">
        <v>62</v>
      </c>
      <c r="C75" s="137"/>
      <c r="D75" s="3">
        <v>3011</v>
      </c>
      <c r="E75" s="3">
        <v>2281.6</v>
      </c>
      <c r="F75" s="4">
        <v>362.78</v>
      </c>
      <c r="G75" s="9">
        <f>G76</f>
        <v>0</v>
      </c>
      <c r="H75" s="9">
        <v>0</v>
      </c>
      <c r="I75" s="162">
        <f>I78</f>
        <v>1480</v>
      </c>
      <c r="J75" s="163"/>
      <c r="K75" s="164"/>
      <c r="L75" s="162">
        <v>0</v>
      </c>
      <c r="M75" s="163"/>
      <c r="N75" s="164"/>
      <c r="O75" s="162">
        <v>0</v>
      </c>
      <c r="P75" s="163"/>
      <c r="Q75" s="164"/>
      <c r="R75" s="85"/>
      <c r="S75" s="63"/>
      <c r="T75" s="63"/>
      <c r="U75" s="165"/>
      <c r="V75" s="165"/>
      <c r="W75" s="165"/>
      <c r="X75" s="50"/>
    </row>
    <row r="76" spans="2:24" ht="15.75" thickBot="1" x14ac:dyDescent="0.3">
      <c r="B76" s="160" t="s">
        <v>63</v>
      </c>
      <c r="C76" s="161"/>
      <c r="D76" s="3">
        <v>3020</v>
      </c>
      <c r="E76" s="3">
        <v>2533</v>
      </c>
      <c r="F76" s="14">
        <v>362.78</v>
      </c>
      <c r="G76" s="9">
        <f>G78</f>
        <v>0</v>
      </c>
      <c r="H76" s="9">
        <v>0</v>
      </c>
      <c r="I76" s="162">
        <f>I78</f>
        <v>1480</v>
      </c>
      <c r="J76" s="163"/>
      <c r="K76" s="164"/>
      <c r="L76" s="162">
        <v>0</v>
      </c>
      <c r="M76" s="163"/>
      <c r="N76" s="164"/>
      <c r="O76" s="162">
        <v>0</v>
      </c>
      <c r="P76" s="163"/>
      <c r="Q76" s="164"/>
      <c r="R76" s="85"/>
      <c r="S76" s="63"/>
      <c r="T76" s="63"/>
      <c r="U76" s="63"/>
      <c r="V76" s="63"/>
      <c r="W76" s="63"/>
      <c r="X76" s="50"/>
    </row>
    <row r="77" spans="2:24" ht="15.75" thickBot="1" x14ac:dyDescent="0.3">
      <c r="B77" s="152" t="s">
        <v>64</v>
      </c>
      <c r="C77" s="153"/>
      <c r="D77" s="3">
        <v>3021</v>
      </c>
      <c r="E77" s="3"/>
      <c r="F77" s="14"/>
      <c r="G77" s="10"/>
      <c r="H77" s="10"/>
      <c r="I77" s="166"/>
      <c r="J77" s="167"/>
      <c r="K77" s="168"/>
      <c r="L77" s="166"/>
      <c r="M77" s="167"/>
      <c r="N77" s="168"/>
      <c r="O77" s="166"/>
      <c r="P77" s="167"/>
      <c r="Q77" s="168"/>
      <c r="R77" s="85"/>
      <c r="S77" s="63"/>
      <c r="T77" s="63"/>
      <c r="U77" s="63"/>
      <c r="V77" s="63"/>
      <c r="W77" s="63"/>
      <c r="X77" s="50"/>
    </row>
    <row r="78" spans="2:24" ht="21" customHeight="1" thickBot="1" x14ac:dyDescent="0.3">
      <c r="B78" s="130" t="s">
        <v>65</v>
      </c>
      <c r="C78" s="131"/>
      <c r="D78" s="3">
        <v>3022</v>
      </c>
      <c r="E78" s="3">
        <v>2090</v>
      </c>
      <c r="F78" s="14">
        <v>362.78</v>
      </c>
      <c r="G78" s="8"/>
      <c r="H78" s="8">
        <v>0</v>
      </c>
      <c r="I78" s="157">
        <v>1480</v>
      </c>
      <c r="J78" s="158"/>
      <c r="K78" s="159"/>
      <c r="L78" s="157">
        <v>0</v>
      </c>
      <c r="M78" s="158"/>
      <c r="N78" s="159"/>
      <c r="O78" s="157">
        <v>0</v>
      </c>
      <c r="P78" s="158"/>
      <c r="Q78" s="159"/>
      <c r="R78" s="85"/>
      <c r="S78" s="63"/>
      <c r="T78" s="63"/>
      <c r="U78" s="63"/>
      <c r="V78" s="63"/>
      <c r="W78" s="63"/>
      <c r="X78" s="50"/>
    </row>
    <row r="79" spans="2:24" ht="21.75" customHeight="1" thickBot="1" x14ac:dyDescent="0.3">
      <c r="B79" s="130" t="s">
        <v>66</v>
      </c>
      <c r="C79" s="131"/>
      <c r="D79" s="3">
        <v>3023</v>
      </c>
      <c r="E79" s="3"/>
      <c r="F79" s="2"/>
      <c r="G79" s="3" t="s">
        <v>67</v>
      </c>
      <c r="H79" s="3" t="s">
        <v>67</v>
      </c>
      <c r="I79" s="141" t="s">
        <v>67</v>
      </c>
      <c r="J79" s="142"/>
      <c r="K79" s="143"/>
      <c r="L79" s="141" t="s">
        <v>67</v>
      </c>
      <c r="M79" s="142"/>
      <c r="N79" s="143"/>
      <c r="O79" s="141" t="s">
        <v>67</v>
      </c>
      <c r="P79" s="142"/>
      <c r="Q79" s="143"/>
      <c r="R79" s="85"/>
      <c r="S79" s="63"/>
      <c r="T79" s="63"/>
      <c r="U79" s="63"/>
      <c r="V79" s="63"/>
      <c r="W79" s="63"/>
      <c r="X79" s="50"/>
    </row>
    <row r="80" spans="2:24" ht="17.25" customHeight="1" thickBot="1" x14ac:dyDescent="0.3">
      <c r="B80" s="130" t="s">
        <v>68</v>
      </c>
      <c r="C80" s="131"/>
      <c r="D80" s="3">
        <v>3024</v>
      </c>
      <c r="E80" s="3"/>
      <c r="F80" s="2"/>
      <c r="G80" s="3" t="s">
        <v>67</v>
      </c>
      <c r="H80" s="3" t="s">
        <v>67</v>
      </c>
      <c r="I80" s="141" t="s">
        <v>67</v>
      </c>
      <c r="J80" s="142"/>
      <c r="K80" s="143"/>
      <c r="L80" s="141" t="s">
        <v>67</v>
      </c>
      <c r="M80" s="142"/>
      <c r="N80" s="143"/>
      <c r="O80" s="141" t="s">
        <v>67</v>
      </c>
      <c r="P80" s="142"/>
      <c r="Q80" s="143"/>
      <c r="R80" s="85"/>
      <c r="S80" s="63"/>
      <c r="T80" s="63"/>
      <c r="U80" s="63"/>
      <c r="V80" s="63"/>
      <c r="W80" s="63"/>
      <c r="X80" s="50"/>
    </row>
    <row r="81" spans="2:25" ht="24" customHeight="1" thickBot="1" x14ac:dyDescent="0.3">
      <c r="B81" s="130" t="s">
        <v>69</v>
      </c>
      <c r="C81" s="171"/>
      <c r="D81" s="3">
        <v>3025</v>
      </c>
      <c r="E81" s="3"/>
      <c r="F81" s="2"/>
      <c r="G81" s="3" t="s">
        <v>67</v>
      </c>
      <c r="H81" s="3" t="s">
        <v>67</v>
      </c>
      <c r="I81" s="141" t="s">
        <v>67</v>
      </c>
      <c r="J81" s="142"/>
      <c r="K81" s="143"/>
      <c r="L81" s="141" t="s">
        <v>67</v>
      </c>
      <c r="M81" s="142"/>
      <c r="N81" s="143"/>
      <c r="O81" s="141" t="s">
        <v>67</v>
      </c>
      <c r="P81" s="142"/>
      <c r="Q81" s="143"/>
      <c r="R81" s="85"/>
      <c r="S81" s="63"/>
      <c r="T81" s="63"/>
      <c r="U81" s="63"/>
      <c r="V81" s="63"/>
      <c r="W81" s="63"/>
      <c r="X81" s="50"/>
    </row>
    <row r="82" spans="2:25" ht="15.75" thickBot="1" x14ac:dyDescent="0.3">
      <c r="B82" s="169" t="s">
        <v>70</v>
      </c>
      <c r="C82" s="170"/>
      <c r="D82" s="3">
        <v>3026</v>
      </c>
      <c r="E82" s="14">
        <v>443</v>
      </c>
      <c r="F82" s="4">
        <v>0</v>
      </c>
      <c r="G82" s="3" t="s">
        <v>67</v>
      </c>
      <c r="H82" s="3" t="s">
        <v>67</v>
      </c>
      <c r="I82" s="141" t="s">
        <v>67</v>
      </c>
      <c r="J82" s="142"/>
      <c r="K82" s="143"/>
      <c r="L82" s="141" t="s">
        <v>67</v>
      </c>
      <c r="M82" s="142"/>
      <c r="N82" s="143"/>
      <c r="O82" s="141" t="s">
        <v>67</v>
      </c>
      <c r="P82" s="142"/>
      <c r="Q82" s="143"/>
      <c r="R82" s="85"/>
      <c r="S82" s="63"/>
      <c r="T82" s="63"/>
      <c r="U82" s="63"/>
      <c r="V82" s="63"/>
      <c r="W82" s="63"/>
      <c r="X82" s="50"/>
    </row>
    <row r="83" spans="2:25" s="53" customFormat="1" ht="25.5" customHeight="1" thickBot="1" x14ac:dyDescent="0.25">
      <c r="B83" s="160" t="s">
        <v>71</v>
      </c>
      <c r="C83" s="161"/>
      <c r="D83" s="47">
        <v>4010</v>
      </c>
      <c r="E83" s="46">
        <v>25478.880000000001</v>
      </c>
      <c r="F83" s="46">
        <v>24917.83</v>
      </c>
      <c r="G83" s="8">
        <f>H83+I83+L83+O83-0.01</f>
        <v>24027.132000000001</v>
      </c>
      <c r="H83" s="8">
        <f>H41</f>
        <v>6071.8719999999994</v>
      </c>
      <c r="I83" s="86">
        <f>I41</f>
        <v>7825.5</v>
      </c>
      <c r="J83" s="88"/>
      <c r="K83" s="87"/>
      <c r="L83" s="86">
        <f>L41</f>
        <v>5398.0199999999995</v>
      </c>
      <c r="M83" s="88"/>
      <c r="N83" s="87"/>
      <c r="O83" s="109">
        <f>O41</f>
        <v>4731.75</v>
      </c>
      <c r="P83" s="172"/>
      <c r="Q83" s="173"/>
      <c r="R83" s="174"/>
      <c r="S83" s="175"/>
      <c r="T83" s="175"/>
      <c r="U83" s="175"/>
      <c r="V83" s="175"/>
      <c r="W83" s="175"/>
      <c r="X83" s="28"/>
    </row>
    <row r="84" spans="2:25" s="53" customFormat="1" ht="21" customHeight="1" thickBot="1" x14ac:dyDescent="0.25">
      <c r="B84" s="92" t="s">
        <v>72</v>
      </c>
      <c r="C84" s="135"/>
      <c r="D84" s="47">
        <v>5010</v>
      </c>
      <c r="E84" s="46">
        <v>25366.18</v>
      </c>
      <c r="F84" s="46">
        <v>24917.83</v>
      </c>
      <c r="G84" s="8">
        <f>H84+I84+L84+O84</f>
        <v>24027.125</v>
      </c>
      <c r="H84" s="8">
        <f>H48+H74</f>
        <v>6688.71</v>
      </c>
      <c r="I84" s="120">
        <f>I48-0.01</f>
        <v>7151.4250000000002</v>
      </c>
      <c r="J84" s="121"/>
      <c r="K84" s="122"/>
      <c r="L84" s="120">
        <f>L48+L74</f>
        <v>6342.6719999999987</v>
      </c>
      <c r="M84" s="121"/>
      <c r="N84" s="122"/>
      <c r="O84" s="157">
        <f>O48+O74</f>
        <v>3844.3180000000002</v>
      </c>
      <c r="P84" s="172"/>
      <c r="Q84" s="173"/>
      <c r="R84" s="174"/>
      <c r="S84" s="175"/>
      <c r="T84" s="175"/>
      <c r="U84" s="175"/>
      <c r="V84" s="175"/>
      <c r="W84" s="175"/>
      <c r="X84" s="28"/>
      <c r="Y84" s="29">
        <f>G83-G84</f>
        <v>7.0000000014260877E-3</v>
      </c>
    </row>
    <row r="85" spans="2:25" ht="15.75" thickBot="1" x14ac:dyDescent="0.3">
      <c r="B85" s="89" t="s">
        <v>73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/>
      <c r="S85" s="85"/>
      <c r="T85" s="63"/>
      <c r="U85" s="63"/>
      <c r="V85" s="63"/>
      <c r="W85" s="63"/>
      <c r="X85" s="63"/>
    </row>
    <row r="86" spans="2:25" ht="15.75" thickBot="1" x14ac:dyDescent="0.3">
      <c r="B86" s="92" t="s">
        <v>74</v>
      </c>
      <c r="C86" s="94"/>
      <c r="D86" s="11">
        <v>6010</v>
      </c>
      <c r="E86" s="2">
        <v>93.25</v>
      </c>
      <c r="F86" s="12">
        <f>F87+F88+F89+F90+F91+F92</f>
        <v>79</v>
      </c>
      <c r="G86" s="12">
        <f>G87+G88+G89+G90+G91+G92</f>
        <v>76.5</v>
      </c>
      <c r="H86" s="12">
        <f>H87+H88+H89+H90+H91+H92</f>
        <v>76.5</v>
      </c>
      <c r="I86" s="176">
        <f>I87+I88+I89+I90+I91+I92</f>
        <v>76.5</v>
      </c>
      <c r="J86" s="177"/>
      <c r="K86" s="178"/>
      <c r="L86" s="176">
        <f>L87+L88+L89+L90+L91+L92</f>
        <v>76.5</v>
      </c>
      <c r="M86" s="177"/>
      <c r="N86" s="178"/>
      <c r="O86" s="109">
        <f>O87+O88+O89+O90+O91+O92</f>
        <v>76.5</v>
      </c>
      <c r="P86" s="110"/>
      <c r="Q86" s="111"/>
      <c r="R86" s="85"/>
      <c r="S86" s="63"/>
      <c r="T86" s="63"/>
      <c r="U86" s="63"/>
      <c r="V86" s="63"/>
      <c r="W86" s="63"/>
      <c r="X86" s="50"/>
    </row>
    <row r="87" spans="2:25" ht="15.75" thickBot="1" x14ac:dyDescent="0.3">
      <c r="B87" s="112" t="s">
        <v>75</v>
      </c>
      <c r="C87" s="126"/>
      <c r="D87" s="11">
        <v>6011</v>
      </c>
      <c r="E87" s="3">
        <v>1</v>
      </c>
      <c r="F87" s="11">
        <v>1</v>
      </c>
      <c r="G87" s="11">
        <v>1</v>
      </c>
      <c r="H87" s="11">
        <v>1</v>
      </c>
      <c r="I87" s="179">
        <v>1</v>
      </c>
      <c r="J87" s="180"/>
      <c r="K87" s="181"/>
      <c r="L87" s="179">
        <v>1</v>
      </c>
      <c r="M87" s="180"/>
      <c r="N87" s="181"/>
      <c r="O87" s="182">
        <v>1</v>
      </c>
      <c r="P87" s="183"/>
      <c r="Q87" s="184"/>
      <c r="R87" s="85"/>
      <c r="S87" s="63"/>
      <c r="T87" s="63"/>
      <c r="U87" s="63"/>
      <c r="V87" s="63"/>
      <c r="W87" s="63"/>
      <c r="X87" s="50"/>
    </row>
    <row r="88" spans="2:25" ht="15.75" thickBot="1" x14ac:dyDescent="0.3">
      <c r="B88" s="112" t="s">
        <v>76</v>
      </c>
      <c r="C88" s="114"/>
      <c r="D88" s="11">
        <v>6012</v>
      </c>
      <c r="E88" s="3">
        <v>22.25</v>
      </c>
      <c r="F88" s="11">
        <v>20</v>
      </c>
      <c r="G88" s="11">
        <v>20</v>
      </c>
      <c r="H88" s="11">
        <v>20</v>
      </c>
      <c r="I88" s="179">
        <v>20</v>
      </c>
      <c r="J88" s="180"/>
      <c r="K88" s="181"/>
      <c r="L88" s="179">
        <v>20</v>
      </c>
      <c r="M88" s="180"/>
      <c r="N88" s="181"/>
      <c r="O88" s="182">
        <v>20</v>
      </c>
      <c r="P88" s="183"/>
      <c r="Q88" s="184"/>
      <c r="R88" s="85"/>
      <c r="S88" s="63"/>
      <c r="T88" s="63"/>
      <c r="U88" s="63"/>
      <c r="V88" s="63"/>
      <c r="W88" s="63"/>
      <c r="X88" s="50"/>
    </row>
    <row r="89" spans="2:25" ht="15.75" thickBot="1" x14ac:dyDescent="0.3">
      <c r="B89" s="112" t="s">
        <v>77</v>
      </c>
      <c r="C89" s="126"/>
      <c r="D89" s="11">
        <v>6013</v>
      </c>
      <c r="E89" s="3">
        <v>14.25</v>
      </c>
      <c r="F89" s="11">
        <v>15.5</v>
      </c>
      <c r="G89" s="11">
        <v>15.5</v>
      </c>
      <c r="H89" s="11">
        <v>15.5</v>
      </c>
      <c r="I89" s="179">
        <v>15.5</v>
      </c>
      <c r="J89" s="180"/>
      <c r="K89" s="181"/>
      <c r="L89" s="179">
        <v>15.5</v>
      </c>
      <c r="M89" s="180"/>
      <c r="N89" s="181"/>
      <c r="O89" s="182">
        <v>15.5</v>
      </c>
      <c r="P89" s="183"/>
      <c r="Q89" s="184"/>
      <c r="R89" s="85"/>
      <c r="S89" s="63"/>
      <c r="T89" s="63"/>
      <c r="U89" s="63"/>
      <c r="V89" s="63"/>
      <c r="W89" s="63"/>
      <c r="X89" s="50"/>
    </row>
    <row r="90" spans="2:25" ht="15.75" thickBot="1" x14ac:dyDescent="0.3">
      <c r="B90" s="112" t="s">
        <v>78</v>
      </c>
      <c r="C90" s="114"/>
      <c r="D90" s="11">
        <v>6014</v>
      </c>
      <c r="E90" s="3">
        <v>31</v>
      </c>
      <c r="F90" s="11">
        <v>29</v>
      </c>
      <c r="G90" s="11">
        <v>27</v>
      </c>
      <c r="H90" s="11">
        <v>27</v>
      </c>
      <c r="I90" s="179">
        <v>27</v>
      </c>
      <c r="J90" s="180"/>
      <c r="K90" s="181"/>
      <c r="L90" s="179">
        <v>27</v>
      </c>
      <c r="M90" s="180"/>
      <c r="N90" s="181"/>
      <c r="O90" s="182">
        <v>27</v>
      </c>
      <c r="P90" s="183"/>
      <c r="Q90" s="184"/>
      <c r="R90" s="85"/>
      <c r="S90" s="63"/>
      <c r="T90" s="63"/>
      <c r="U90" s="63"/>
      <c r="V90" s="63"/>
      <c r="W90" s="63"/>
      <c r="X90" s="50"/>
    </row>
    <row r="91" spans="2:25" ht="15.75" thickBot="1" x14ac:dyDescent="0.3">
      <c r="B91" s="112" t="s">
        <v>79</v>
      </c>
      <c r="C91" s="114"/>
      <c r="D91" s="11">
        <v>6015</v>
      </c>
      <c r="E91" s="3">
        <v>6.5</v>
      </c>
      <c r="F91" s="11">
        <v>7.5</v>
      </c>
      <c r="G91" s="11">
        <v>7</v>
      </c>
      <c r="H91" s="11">
        <v>7</v>
      </c>
      <c r="I91" s="179">
        <v>7</v>
      </c>
      <c r="J91" s="180"/>
      <c r="K91" s="181"/>
      <c r="L91" s="179">
        <v>7</v>
      </c>
      <c r="M91" s="180"/>
      <c r="N91" s="181"/>
      <c r="O91" s="182">
        <v>7</v>
      </c>
      <c r="P91" s="183"/>
      <c r="Q91" s="184"/>
      <c r="R91" s="85"/>
      <c r="S91" s="63"/>
      <c r="T91" s="63"/>
      <c r="U91" s="63"/>
      <c r="V91" s="63"/>
      <c r="W91" s="63"/>
      <c r="X91" s="50"/>
    </row>
    <row r="92" spans="2:25" ht="15.75" thickBot="1" x14ac:dyDescent="0.3">
      <c r="B92" s="112" t="s">
        <v>80</v>
      </c>
      <c r="C92" s="114"/>
      <c r="D92" s="11">
        <v>6016</v>
      </c>
      <c r="E92" s="3">
        <v>18.25</v>
      </c>
      <c r="F92" s="11">
        <v>6</v>
      </c>
      <c r="G92" s="11">
        <v>6</v>
      </c>
      <c r="H92" s="11">
        <v>6</v>
      </c>
      <c r="I92" s="179">
        <v>6</v>
      </c>
      <c r="J92" s="180"/>
      <c r="K92" s="181"/>
      <c r="L92" s="179">
        <v>6</v>
      </c>
      <c r="M92" s="180"/>
      <c r="N92" s="181"/>
      <c r="O92" s="182">
        <v>6</v>
      </c>
      <c r="P92" s="183"/>
      <c r="Q92" s="184"/>
      <c r="R92" s="85"/>
      <c r="S92" s="63"/>
      <c r="T92" s="63"/>
      <c r="U92" s="63"/>
      <c r="V92" s="63"/>
      <c r="W92" s="63"/>
      <c r="X92" s="50"/>
    </row>
    <row r="93" spans="2:25" ht="15.75" thickBot="1" x14ac:dyDescent="0.3">
      <c r="B93" s="92" t="s">
        <v>81</v>
      </c>
      <c r="C93" s="135"/>
      <c r="D93" s="11">
        <v>6020</v>
      </c>
      <c r="E93" s="47">
        <v>15644.84</v>
      </c>
      <c r="F93" s="8">
        <f>G93+H93+K93+N93</f>
        <v>16332.689999999999</v>
      </c>
      <c r="G93" s="8">
        <f>H93+I93+L93+O93</f>
        <v>12971.89</v>
      </c>
      <c r="H93" s="8">
        <f>H56</f>
        <v>3360.8</v>
      </c>
      <c r="I93" s="176">
        <f>I56</f>
        <v>3450</v>
      </c>
      <c r="J93" s="177"/>
      <c r="K93" s="178"/>
      <c r="L93" s="176">
        <f>L56</f>
        <v>3800</v>
      </c>
      <c r="M93" s="177"/>
      <c r="N93" s="178"/>
      <c r="O93" s="109">
        <f>O56</f>
        <v>2361.09</v>
      </c>
      <c r="P93" s="110"/>
      <c r="Q93" s="111"/>
      <c r="R93" s="85"/>
      <c r="S93" s="63"/>
      <c r="T93" s="63"/>
      <c r="U93" s="63"/>
      <c r="V93" s="63"/>
      <c r="W93" s="63"/>
      <c r="X93" s="50"/>
    </row>
    <row r="94" spans="2:25" ht="15.75" thickBot="1" x14ac:dyDescent="0.3">
      <c r="B94" s="112" t="s">
        <v>75</v>
      </c>
      <c r="C94" s="126"/>
      <c r="D94" s="11">
        <v>6021</v>
      </c>
      <c r="E94" s="3">
        <v>924</v>
      </c>
      <c r="F94" s="9">
        <f>G94+H94+K94+N94</f>
        <v>965</v>
      </c>
      <c r="G94" s="9">
        <f>H94+I94+L94+O94</f>
        <v>770</v>
      </c>
      <c r="H94" s="9">
        <v>195</v>
      </c>
      <c r="I94" s="185">
        <v>195</v>
      </c>
      <c r="J94" s="186"/>
      <c r="K94" s="187"/>
      <c r="L94" s="185">
        <v>230</v>
      </c>
      <c r="M94" s="186"/>
      <c r="N94" s="187"/>
      <c r="O94" s="162">
        <v>150</v>
      </c>
      <c r="P94" s="163"/>
      <c r="Q94" s="164"/>
      <c r="R94" s="85"/>
      <c r="S94" s="63"/>
      <c r="T94" s="63"/>
      <c r="U94" s="63"/>
      <c r="V94" s="63"/>
      <c r="W94" s="63"/>
      <c r="X94" s="50"/>
    </row>
    <row r="95" spans="2:25" ht="15.75" thickBot="1" x14ac:dyDescent="0.3">
      <c r="B95" s="112" t="s">
        <v>82</v>
      </c>
      <c r="C95" s="126"/>
      <c r="D95" s="11">
        <v>6022</v>
      </c>
      <c r="E95" s="3">
        <v>5006.63</v>
      </c>
      <c r="F95" s="9">
        <f t="shared" ref="F95:G99" si="5">G95+H95+K95+N95</f>
        <v>5050</v>
      </c>
      <c r="G95" s="9">
        <f t="shared" si="5"/>
        <v>4000</v>
      </c>
      <c r="H95" s="11">
        <v>1050</v>
      </c>
      <c r="I95" s="179">
        <v>1100</v>
      </c>
      <c r="J95" s="180"/>
      <c r="K95" s="181"/>
      <c r="L95" s="179">
        <v>1200</v>
      </c>
      <c r="M95" s="180"/>
      <c r="N95" s="181"/>
      <c r="O95" s="162">
        <v>650</v>
      </c>
      <c r="P95" s="163"/>
      <c r="Q95" s="164"/>
      <c r="R95" s="85"/>
      <c r="S95" s="63"/>
      <c r="T95" s="63"/>
      <c r="U95" s="63"/>
      <c r="V95" s="63"/>
      <c r="W95" s="63"/>
      <c r="X95" s="50"/>
    </row>
    <row r="96" spans="2:25" ht="15.75" thickBot="1" x14ac:dyDescent="0.3">
      <c r="B96" s="112" t="s">
        <v>77</v>
      </c>
      <c r="C96" s="126"/>
      <c r="D96" s="11">
        <v>6023</v>
      </c>
      <c r="E96" s="3">
        <v>2386.29</v>
      </c>
      <c r="F96" s="9">
        <f t="shared" si="5"/>
        <v>4695</v>
      </c>
      <c r="G96" s="9">
        <f t="shared" si="5"/>
        <v>3695</v>
      </c>
      <c r="H96" s="11">
        <v>1000</v>
      </c>
      <c r="I96" s="179">
        <v>950</v>
      </c>
      <c r="J96" s="180"/>
      <c r="K96" s="181"/>
      <c r="L96" s="179">
        <v>1100</v>
      </c>
      <c r="M96" s="180"/>
      <c r="N96" s="181"/>
      <c r="O96" s="182">
        <v>645</v>
      </c>
      <c r="P96" s="183"/>
      <c r="Q96" s="184"/>
      <c r="R96" s="85"/>
      <c r="S96" s="63"/>
      <c r="T96" s="63"/>
      <c r="U96" s="63"/>
      <c r="V96" s="63"/>
      <c r="W96" s="63"/>
      <c r="X96" s="50"/>
    </row>
    <row r="97" spans="1:24" ht="15.75" thickBot="1" x14ac:dyDescent="0.3">
      <c r="B97" s="112" t="s">
        <v>78</v>
      </c>
      <c r="C97" s="114"/>
      <c r="D97" s="11">
        <v>6024</v>
      </c>
      <c r="E97" s="3">
        <v>4788.7299999999996</v>
      </c>
      <c r="F97" s="9">
        <f t="shared" si="5"/>
        <v>4056.09</v>
      </c>
      <c r="G97" s="9">
        <f t="shared" si="5"/>
        <v>3256.09</v>
      </c>
      <c r="H97" s="11">
        <v>800</v>
      </c>
      <c r="I97" s="179">
        <v>900</v>
      </c>
      <c r="J97" s="180"/>
      <c r="K97" s="181"/>
      <c r="L97" s="179">
        <v>900</v>
      </c>
      <c r="M97" s="180"/>
      <c r="N97" s="181"/>
      <c r="O97" s="182">
        <v>656.09</v>
      </c>
      <c r="P97" s="183"/>
      <c r="Q97" s="184"/>
      <c r="R97" s="85"/>
      <c r="S97" s="63"/>
      <c r="T97" s="63"/>
      <c r="U97" s="63"/>
      <c r="V97" s="63"/>
      <c r="W97" s="63"/>
      <c r="X97" s="50"/>
    </row>
    <row r="98" spans="1:24" ht="15.75" thickBot="1" x14ac:dyDescent="0.3">
      <c r="B98" s="112" t="s">
        <v>79</v>
      </c>
      <c r="C98" s="114"/>
      <c r="D98" s="11">
        <v>6025</v>
      </c>
      <c r="E98" s="3">
        <v>721.65</v>
      </c>
      <c r="F98" s="9">
        <f t="shared" si="5"/>
        <v>807.59999999999991</v>
      </c>
      <c r="G98" s="9">
        <f t="shared" si="5"/>
        <v>638.79999999999995</v>
      </c>
      <c r="H98" s="11">
        <v>168.8</v>
      </c>
      <c r="I98" s="179">
        <v>155</v>
      </c>
      <c r="J98" s="180"/>
      <c r="K98" s="181"/>
      <c r="L98" s="179">
        <v>185</v>
      </c>
      <c r="M98" s="180"/>
      <c r="N98" s="181"/>
      <c r="O98" s="182">
        <v>130</v>
      </c>
      <c r="P98" s="183"/>
      <c r="Q98" s="184"/>
      <c r="R98" s="85"/>
      <c r="S98" s="63"/>
      <c r="T98" s="63"/>
      <c r="U98" s="63"/>
      <c r="V98" s="63"/>
      <c r="W98" s="63"/>
      <c r="X98" s="50"/>
    </row>
    <row r="99" spans="1:24" ht="15.75" thickBot="1" x14ac:dyDescent="0.3">
      <c r="B99" s="112" t="s">
        <v>80</v>
      </c>
      <c r="C99" s="114"/>
      <c r="D99" s="11">
        <v>6026</v>
      </c>
      <c r="E99" s="3">
        <v>1089.6099999999999</v>
      </c>
      <c r="F99" s="9">
        <f t="shared" si="5"/>
        <v>759</v>
      </c>
      <c r="G99" s="9">
        <f t="shared" si="5"/>
        <v>612</v>
      </c>
      <c r="H99" s="11">
        <f>147+50-50</f>
        <v>147</v>
      </c>
      <c r="I99" s="182">
        <v>150</v>
      </c>
      <c r="J99" s="183"/>
      <c r="K99" s="184"/>
      <c r="L99" s="182">
        <v>185</v>
      </c>
      <c r="M99" s="183"/>
      <c r="N99" s="184"/>
      <c r="O99" s="182">
        <v>130</v>
      </c>
      <c r="P99" s="183"/>
      <c r="Q99" s="184"/>
      <c r="R99" s="85"/>
      <c r="S99" s="63"/>
      <c r="T99" s="63"/>
      <c r="U99" s="63"/>
      <c r="V99" s="63"/>
      <c r="W99" s="63"/>
      <c r="X99" s="50"/>
    </row>
    <row r="100" spans="1:24" ht="0.75" customHeight="1" x14ac:dyDescent="0.25">
      <c r="G100" s="32"/>
      <c r="H100" s="32"/>
      <c r="I100" s="188"/>
      <c r="J100" s="188"/>
      <c r="K100" s="188"/>
      <c r="L100" s="189"/>
      <c r="M100" s="99"/>
      <c r="N100" s="32"/>
      <c r="O100" s="189"/>
      <c r="P100" s="99"/>
      <c r="Q100" s="99"/>
      <c r="R100" s="63"/>
      <c r="S100" s="63"/>
      <c r="T100" s="63"/>
      <c r="U100" s="63"/>
      <c r="V100" s="63"/>
      <c r="W100" s="63"/>
      <c r="X100" s="50"/>
    </row>
    <row r="101" spans="1:24" x14ac:dyDescent="0.25">
      <c r="G101" s="32"/>
      <c r="H101" s="32"/>
      <c r="I101" s="190"/>
      <c r="J101" s="190"/>
      <c r="K101" s="190"/>
      <c r="L101" s="190"/>
      <c r="M101" s="190"/>
      <c r="N101" s="32"/>
      <c r="O101" s="190"/>
      <c r="P101" s="190"/>
      <c r="Q101" s="190"/>
      <c r="X101" s="50"/>
    </row>
    <row r="102" spans="1:24" ht="18.75" x14ac:dyDescent="0.3">
      <c r="C102" s="54" t="s">
        <v>83</v>
      </c>
      <c r="D102" s="55"/>
      <c r="E102" s="55"/>
      <c r="F102" s="55"/>
      <c r="G102" s="55"/>
      <c r="H102" s="55"/>
      <c r="I102" s="191" t="s">
        <v>84</v>
      </c>
      <c r="J102" s="191"/>
      <c r="K102" s="191"/>
      <c r="L102" s="191"/>
      <c r="M102" s="191"/>
      <c r="N102" s="192"/>
      <c r="O102" s="192"/>
      <c r="P102" s="192"/>
      <c r="Q102" s="192"/>
      <c r="R102" s="192"/>
      <c r="S102" s="192"/>
      <c r="T102" s="192"/>
      <c r="U102" s="192"/>
      <c r="V102" s="192"/>
      <c r="W102" s="193"/>
      <c r="X102" s="193"/>
    </row>
    <row r="103" spans="1:24" ht="18.75" x14ac:dyDescent="0.3">
      <c r="C103" s="55"/>
      <c r="D103" s="55"/>
      <c r="E103" s="55"/>
      <c r="F103" s="55"/>
      <c r="G103" s="55"/>
      <c r="H103" s="57"/>
      <c r="I103" s="194"/>
      <c r="J103" s="192"/>
      <c r="K103" s="192"/>
      <c r="L103" s="194"/>
      <c r="M103" s="192"/>
      <c r="N103" s="192"/>
      <c r="O103" s="194"/>
      <c r="P103" s="192"/>
      <c r="Q103" s="192"/>
      <c r="R103" s="192"/>
      <c r="S103" s="192"/>
      <c r="T103" s="192"/>
      <c r="U103" s="192"/>
      <c r="V103" s="192"/>
      <c r="W103" s="192"/>
      <c r="X103" s="56"/>
    </row>
    <row r="104" spans="1:24" ht="18.75" x14ac:dyDescent="0.3">
      <c r="C104" s="54" t="s">
        <v>85</v>
      </c>
      <c r="D104" s="55"/>
      <c r="E104" s="55"/>
      <c r="F104" s="55"/>
      <c r="G104" s="55"/>
      <c r="H104" s="55"/>
      <c r="I104" s="191" t="s">
        <v>86</v>
      </c>
      <c r="J104" s="191"/>
      <c r="K104" s="191"/>
      <c r="L104" s="191"/>
      <c r="M104" s="191"/>
      <c r="N104" s="192"/>
      <c r="O104" s="192"/>
      <c r="P104" s="192"/>
      <c r="Q104" s="192"/>
      <c r="R104" s="192"/>
      <c r="S104" s="192"/>
      <c r="T104" s="192"/>
      <c r="U104" s="192"/>
      <c r="V104" s="192"/>
      <c r="W104" s="193"/>
      <c r="X104" s="193"/>
    </row>
    <row r="105" spans="1:24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</row>
    <row r="106" spans="1:24" x14ac:dyDescent="0.25">
      <c r="A106" s="13"/>
    </row>
  </sheetData>
  <mergeCells count="476">
    <mergeCell ref="I104:M104"/>
    <mergeCell ref="N104:P104"/>
    <mergeCell ref="Q104:S104"/>
    <mergeCell ref="T104:V104"/>
    <mergeCell ref="W104:X104"/>
    <mergeCell ref="I102:M102"/>
    <mergeCell ref="N102:P102"/>
    <mergeCell ref="Q102:S102"/>
    <mergeCell ref="T102:V102"/>
    <mergeCell ref="W102:X102"/>
    <mergeCell ref="I103:K103"/>
    <mergeCell ref="L103:N103"/>
    <mergeCell ref="O103:Q103"/>
    <mergeCell ref="R103:T103"/>
    <mergeCell ref="U103:W103"/>
    <mergeCell ref="I100:K100"/>
    <mergeCell ref="L100:M100"/>
    <mergeCell ref="O100:Q100"/>
    <mergeCell ref="R100:T100"/>
    <mergeCell ref="U100:W100"/>
    <mergeCell ref="I101:K101"/>
    <mergeCell ref="L101:M101"/>
    <mergeCell ref="O101:Q101"/>
    <mergeCell ref="B99:C99"/>
    <mergeCell ref="I99:K99"/>
    <mergeCell ref="L99:N99"/>
    <mergeCell ref="O99:Q99"/>
    <mergeCell ref="R99:T99"/>
    <mergeCell ref="U99:W99"/>
    <mergeCell ref="B98:C98"/>
    <mergeCell ref="I98:K98"/>
    <mergeCell ref="L98:N98"/>
    <mergeCell ref="O98:Q98"/>
    <mergeCell ref="R98:T98"/>
    <mergeCell ref="U98:W98"/>
    <mergeCell ref="B97:C97"/>
    <mergeCell ref="I97:K97"/>
    <mergeCell ref="L97:N97"/>
    <mergeCell ref="O97:Q97"/>
    <mergeCell ref="R97:T97"/>
    <mergeCell ref="U97:W97"/>
    <mergeCell ref="B96:C96"/>
    <mergeCell ref="I96:K96"/>
    <mergeCell ref="L96:N96"/>
    <mergeCell ref="O96:Q96"/>
    <mergeCell ref="R96:T96"/>
    <mergeCell ref="U96:W96"/>
    <mergeCell ref="B95:C95"/>
    <mergeCell ref="I95:K95"/>
    <mergeCell ref="L95:N95"/>
    <mergeCell ref="O95:Q95"/>
    <mergeCell ref="R95:T95"/>
    <mergeCell ref="U95:W95"/>
    <mergeCell ref="B94:C94"/>
    <mergeCell ref="I94:K94"/>
    <mergeCell ref="L94:N94"/>
    <mergeCell ref="O94:Q94"/>
    <mergeCell ref="R94:T94"/>
    <mergeCell ref="U94:W94"/>
    <mergeCell ref="B93:C93"/>
    <mergeCell ref="I93:K93"/>
    <mergeCell ref="L93:N93"/>
    <mergeCell ref="O93:Q93"/>
    <mergeCell ref="R93:T93"/>
    <mergeCell ref="U93:W93"/>
    <mergeCell ref="B92:C92"/>
    <mergeCell ref="I92:K92"/>
    <mergeCell ref="L92:N92"/>
    <mergeCell ref="O92:Q92"/>
    <mergeCell ref="R92:T92"/>
    <mergeCell ref="U92:W92"/>
    <mergeCell ref="B91:C91"/>
    <mergeCell ref="I91:K91"/>
    <mergeCell ref="L91:N91"/>
    <mergeCell ref="O91:Q91"/>
    <mergeCell ref="R91:T91"/>
    <mergeCell ref="U91:W91"/>
    <mergeCell ref="B90:C90"/>
    <mergeCell ref="I90:K90"/>
    <mergeCell ref="L90:N90"/>
    <mergeCell ref="O90:Q90"/>
    <mergeCell ref="R90:T90"/>
    <mergeCell ref="U90:W90"/>
    <mergeCell ref="B89:C89"/>
    <mergeCell ref="I89:K89"/>
    <mergeCell ref="L89:N89"/>
    <mergeCell ref="O89:Q89"/>
    <mergeCell ref="R89:T89"/>
    <mergeCell ref="U89:W89"/>
    <mergeCell ref="B88:C88"/>
    <mergeCell ref="I88:K88"/>
    <mergeCell ref="L88:N88"/>
    <mergeCell ref="O88:Q88"/>
    <mergeCell ref="R88:T88"/>
    <mergeCell ref="U88:W88"/>
    <mergeCell ref="B87:C87"/>
    <mergeCell ref="I87:K87"/>
    <mergeCell ref="L87:N87"/>
    <mergeCell ref="O87:Q87"/>
    <mergeCell ref="R87:T87"/>
    <mergeCell ref="U87:W87"/>
    <mergeCell ref="B85:R85"/>
    <mergeCell ref="S85:U85"/>
    <mergeCell ref="V85:X85"/>
    <mergeCell ref="B86:C86"/>
    <mergeCell ref="I86:K86"/>
    <mergeCell ref="L86:N86"/>
    <mergeCell ref="O86:Q86"/>
    <mergeCell ref="R86:T86"/>
    <mergeCell ref="U86:W86"/>
    <mergeCell ref="B84:C84"/>
    <mergeCell ref="I84:K84"/>
    <mergeCell ref="L84:N84"/>
    <mergeCell ref="O84:Q84"/>
    <mergeCell ref="R84:T84"/>
    <mergeCell ref="U84:W84"/>
    <mergeCell ref="B83:C83"/>
    <mergeCell ref="I83:K83"/>
    <mergeCell ref="L83:N83"/>
    <mergeCell ref="O83:Q83"/>
    <mergeCell ref="R83:T83"/>
    <mergeCell ref="U83:W83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3:R73"/>
    <mergeCell ref="S73:U73"/>
    <mergeCell ref="V73:X73"/>
    <mergeCell ref="B74:C74"/>
    <mergeCell ref="I74:K74"/>
    <mergeCell ref="L74:N74"/>
    <mergeCell ref="O74:Q74"/>
    <mergeCell ref="R74:T74"/>
    <mergeCell ref="U74:W74"/>
    <mergeCell ref="B72:C72"/>
    <mergeCell ref="I72:K72"/>
    <mergeCell ref="L72:N72"/>
    <mergeCell ref="O72:Q72"/>
    <mergeCell ref="R72:T72"/>
    <mergeCell ref="U72:W72"/>
    <mergeCell ref="B70:R70"/>
    <mergeCell ref="S70:U70"/>
    <mergeCell ref="V70:X70"/>
    <mergeCell ref="B71:C71"/>
    <mergeCell ref="I71:K71"/>
    <mergeCell ref="L71:N71"/>
    <mergeCell ref="O71:Q71"/>
    <mergeCell ref="R71:T71"/>
    <mergeCell ref="U71:W71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B68:C68"/>
    <mergeCell ref="I68:K68"/>
    <mergeCell ref="L68:M68"/>
    <mergeCell ref="O68:P68"/>
    <mergeCell ref="B66:C66"/>
    <mergeCell ref="I66:K66"/>
    <mergeCell ref="L66:N66"/>
    <mergeCell ref="O66:Q66"/>
    <mergeCell ref="R66:T66"/>
    <mergeCell ref="U66:W66"/>
    <mergeCell ref="B65:C65"/>
    <mergeCell ref="I65:K65"/>
    <mergeCell ref="L65:N65"/>
    <mergeCell ref="O65:Q65"/>
    <mergeCell ref="R65:T65"/>
    <mergeCell ref="U65:W65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0:C60"/>
    <mergeCell ref="I60:K60"/>
    <mergeCell ref="L60:N60"/>
    <mergeCell ref="O60:Q60"/>
    <mergeCell ref="R60:T60"/>
    <mergeCell ref="U60:W60"/>
    <mergeCell ref="R58:T58"/>
    <mergeCell ref="U58:W58"/>
    <mergeCell ref="B59:C59"/>
    <mergeCell ref="I59:K59"/>
    <mergeCell ref="L59:N59"/>
    <mergeCell ref="O59:Q59"/>
    <mergeCell ref="B57:C57"/>
    <mergeCell ref="I57:K57"/>
    <mergeCell ref="L57:N57"/>
    <mergeCell ref="O57:Q57"/>
    <mergeCell ref="B58:C58"/>
    <mergeCell ref="I58:K58"/>
    <mergeCell ref="L58:N58"/>
    <mergeCell ref="O58:Q58"/>
    <mergeCell ref="B56:C56"/>
    <mergeCell ref="I56:K56"/>
    <mergeCell ref="L56:N56"/>
    <mergeCell ref="O56:Q56"/>
    <mergeCell ref="R56:T56"/>
    <mergeCell ref="U56:W56"/>
    <mergeCell ref="B55:C55"/>
    <mergeCell ref="I55:K55"/>
    <mergeCell ref="L55:N55"/>
    <mergeCell ref="O55:Q55"/>
    <mergeCell ref="R55:T55"/>
    <mergeCell ref="U55:W55"/>
    <mergeCell ref="B54:C54"/>
    <mergeCell ref="I54:K54"/>
    <mergeCell ref="L54:N54"/>
    <mergeCell ref="O54:Q54"/>
    <mergeCell ref="R54:T54"/>
    <mergeCell ref="U54:W54"/>
    <mergeCell ref="B52:C52"/>
    <mergeCell ref="I52:K52"/>
    <mergeCell ref="L52:N52"/>
    <mergeCell ref="O52:Q52"/>
    <mergeCell ref="B53:C53"/>
    <mergeCell ref="I53:K53"/>
    <mergeCell ref="L53:N53"/>
    <mergeCell ref="O53:Q53"/>
    <mergeCell ref="B51:C51"/>
    <mergeCell ref="I51:K51"/>
    <mergeCell ref="L51:N51"/>
    <mergeCell ref="O51:Q51"/>
    <mergeCell ref="R51:T51"/>
    <mergeCell ref="U51:W51"/>
    <mergeCell ref="B50:C50"/>
    <mergeCell ref="I50:K50"/>
    <mergeCell ref="L50:N50"/>
    <mergeCell ref="O50:Q50"/>
    <mergeCell ref="R50:T50"/>
    <mergeCell ref="U50:W50"/>
    <mergeCell ref="B49:C49"/>
    <mergeCell ref="I49:K49"/>
    <mergeCell ref="L49:N49"/>
    <mergeCell ref="O49:Q49"/>
    <mergeCell ref="R49:T49"/>
    <mergeCell ref="U49:W49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39:R39"/>
    <mergeCell ref="S39:U39"/>
    <mergeCell ref="V39:X39"/>
    <mergeCell ref="B40:C40"/>
    <mergeCell ref="I40:K40"/>
    <mergeCell ref="L40:N40"/>
    <mergeCell ref="O40:Q40"/>
    <mergeCell ref="R40:T40"/>
    <mergeCell ref="U40:W40"/>
    <mergeCell ref="B38:C38"/>
    <mergeCell ref="I38:K38"/>
    <mergeCell ref="L38:N38"/>
    <mergeCell ref="O38:Q38"/>
    <mergeCell ref="R38:T38"/>
    <mergeCell ref="U38:W38"/>
    <mergeCell ref="I36:K36"/>
    <mergeCell ref="L36:N36"/>
    <mergeCell ref="O36:Q36"/>
    <mergeCell ref="R36:T36"/>
    <mergeCell ref="U36:W36"/>
    <mergeCell ref="H37:P37"/>
    <mergeCell ref="Q37:S37"/>
    <mergeCell ref="T37:V37"/>
    <mergeCell ref="W37:X37"/>
    <mergeCell ref="B33:X33"/>
    <mergeCell ref="B34:U34"/>
    <mergeCell ref="V34:X34"/>
    <mergeCell ref="E35:H35"/>
    <mergeCell ref="I35:K35"/>
    <mergeCell ref="L35:N35"/>
    <mergeCell ref="O35:Q35"/>
    <mergeCell ref="R35:T35"/>
    <mergeCell ref="U35:W35"/>
    <mergeCell ref="D32:I32"/>
    <mergeCell ref="J32:L32"/>
    <mergeCell ref="M32:O32"/>
    <mergeCell ref="P32:R32"/>
    <mergeCell ref="S32:U32"/>
    <mergeCell ref="V32:X32"/>
    <mergeCell ref="V30:X30"/>
    <mergeCell ref="I31:K31"/>
    <mergeCell ref="L31:N31"/>
    <mergeCell ref="O31:Q31"/>
    <mergeCell ref="R31:T31"/>
    <mergeCell ref="U31:W31"/>
    <mergeCell ref="B30:C30"/>
    <mergeCell ref="D30:I30"/>
    <mergeCell ref="J30:L30"/>
    <mergeCell ref="M30:O30"/>
    <mergeCell ref="P30:R30"/>
    <mergeCell ref="S30:U30"/>
    <mergeCell ref="V28:X28"/>
    <mergeCell ref="B29:C29"/>
    <mergeCell ref="D29:I29"/>
    <mergeCell ref="J29:L29"/>
    <mergeCell ref="M29:O29"/>
    <mergeCell ref="P29:R29"/>
    <mergeCell ref="S29:U29"/>
    <mergeCell ref="V29:X29"/>
    <mergeCell ref="B28:C28"/>
    <mergeCell ref="D28:I28"/>
    <mergeCell ref="J28:L28"/>
    <mergeCell ref="M28:O28"/>
    <mergeCell ref="P28:R28"/>
    <mergeCell ref="S28:U28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B25:C25"/>
    <mergeCell ref="D25:I25"/>
    <mergeCell ref="J25:L25"/>
    <mergeCell ref="M25:O25"/>
    <mergeCell ref="P25:R25"/>
    <mergeCell ref="S25:U25"/>
    <mergeCell ref="V25:X25"/>
    <mergeCell ref="B21:C24"/>
    <mergeCell ref="V26:X26"/>
    <mergeCell ref="V21:X21"/>
    <mergeCell ref="P22:R22"/>
    <mergeCell ref="S22:U22"/>
    <mergeCell ref="V22:X22"/>
    <mergeCell ref="P23:R23"/>
    <mergeCell ref="S23:U23"/>
    <mergeCell ref="V23:X23"/>
    <mergeCell ref="H20:K20"/>
    <mergeCell ref="L20:N20"/>
    <mergeCell ref="O20:Q20"/>
    <mergeCell ref="R20:T20"/>
    <mergeCell ref="U20:W20"/>
    <mergeCell ref="D21:I24"/>
    <mergeCell ref="J21:O24"/>
    <mergeCell ref="P21:R21"/>
    <mergeCell ref="S21:U21"/>
    <mergeCell ref="P24:R24"/>
    <mergeCell ref="S24:U24"/>
    <mergeCell ref="V24:X24"/>
    <mergeCell ref="L18:N18"/>
    <mergeCell ref="O18:Q18"/>
    <mergeCell ref="R18:T18"/>
    <mergeCell ref="U18:W18"/>
    <mergeCell ref="L19:N19"/>
    <mergeCell ref="O19:Q19"/>
    <mergeCell ref="R19:T19"/>
    <mergeCell ref="U19:W19"/>
    <mergeCell ref="D5:D10"/>
    <mergeCell ref="E7:H7"/>
    <mergeCell ref="L17:N17"/>
    <mergeCell ref="O17:Q17"/>
    <mergeCell ref="R17:T17"/>
    <mergeCell ref="U17:W1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06685-7B3D-4B4D-B06F-136AFBF63670}">
  <dimension ref="A2:Y104"/>
  <sheetViews>
    <sheetView workbookViewId="0">
      <selection sqref="A1:XFD1048576"/>
    </sheetView>
  </sheetViews>
  <sheetFormatPr defaultRowHeight="15" x14ac:dyDescent="0.25"/>
  <cols>
    <col min="1" max="1" width="4.140625" customWidth="1"/>
    <col min="3" max="3" width="28.5703125" customWidth="1"/>
    <col min="5" max="5" width="8.7109375" customWidth="1"/>
    <col min="6" max="6" width="14.140625" customWidth="1"/>
    <col min="7" max="7" width="14.5703125" customWidth="1"/>
    <col min="8" max="8" width="11.7109375" customWidth="1"/>
    <col min="9" max="9" width="6.5703125" customWidth="1"/>
    <col min="10" max="10" width="4.5703125" customWidth="1"/>
    <col min="11" max="11" width="1.7109375" customWidth="1"/>
    <col min="13" max="13" width="5" customWidth="1"/>
    <col min="14" max="14" width="0.140625" customWidth="1"/>
    <col min="16" max="16" width="6.140625" customWidth="1"/>
    <col min="17" max="17" width="0.42578125" customWidth="1"/>
    <col min="18" max="18" width="8.42578125" hidden="1" customWidth="1"/>
    <col min="21" max="21" width="0.140625" customWidth="1"/>
    <col min="22" max="22" width="4.140625" hidden="1" customWidth="1"/>
    <col min="23" max="23" width="3.28515625" hidden="1" customWidth="1"/>
  </cols>
  <sheetData>
    <row r="2" spans="3:24" x14ac:dyDescent="0.25">
      <c r="H2" s="30" t="s">
        <v>104</v>
      </c>
    </row>
    <row r="3" spans="3:24" x14ac:dyDescent="0.25">
      <c r="G3" s="30" t="s">
        <v>132</v>
      </c>
      <c r="H3" s="30"/>
    </row>
    <row r="4" spans="3:24" x14ac:dyDescent="0.25">
      <c r="H4" s="34" t="s">
        <v>104</v>
      </c>
      <c r="I4" s="34"/>
      <c r="J4" s="34"/>
      <c r="K4" s="34"/>
    </row>
    <row r="5" spans="3:24" ht="18.75" x14ac:dyDescent="0.25">
      <c r="C5" s="35" t="s">
        <v>0</v>
      </c>
      <c r="D5" s="64" t="s">
        <v>105</v>
      </c>
      <c r="E5" s="36"/>
      <c r="F5" s="36"/>
      <c r="G5" s="36"/>
      <c r="H5" s="34" t="s">
        <v>106</v>
      </c>
      <c r="I5" s="34"/>
      <c r="J5" s="34"/>
      <c r="K5" s="34"/>
    </row>
    <row r="6" spans="3:24" ht="18.75" x14ac:dyDescent="0.25">
      <c r="C6" s="195" t="s">
        <v>114</v>
      </c>
      <c r="D6" s="64"/>
      <c r="E6" s="36"/>
      <c r="F6" s="36"/>
      <c r="G6" s="36"/>
      <c r="H6" s="34" t="s">
        <v>107</v>
      </c>
      <c r="I6" s="34"/>
      <c r="J6" s="34"/>
      <c r="K6" s="34"/>
    </row>
    <row r="7" spans="3:24" ht="16.5" customHeight="1" x14ac:dyDescent="0.25">
      <c r="C7" s="195"/>
      <c r="D7" s="64"/>
      <c r="E7" s="65" t="s">
        <v>109</v>
      </c>
      <c r="F7" s="65"/>
      <c r="G7" s="65"/>
      <c r="H7" s="65"/>
    </row>
    <row r="8" spans="3:24" ht="33.75" x14ac:dyDescent="0.25">
      <c r="C8" s="58" t="s">
        <v>125</v>
      </c>
      <c r="D8" s="64"/>
      <c r="E8" s="40" t="s">
        <v>121</v>
      </c>
      <c r="F8" s="36"/>
      <c r="G8" s="36"/>
      <c r="H8" s="36"/>
    </row>
    <row r="9" spans="3:24" x14ac:dyDescent="0.25">
      <c r="C9" s="60" t="s">
        <v>128</v>
      </c>
      <c r="D9" s="64"/>
      <c r="E9" s="42" t="s">
        <v>131</v>
      </c>
      <c r="F9" s="42"/>
      <c r="G9" s="42"/>
      <c r="H9" s="42"/>
    </row>
    <row r="10" spans="3:24" ht="18.75" x14ac:dyDescent="0.25">
      <c r="C10" s="35" t="s">
        <v>112</v>
      </c>
      <c r="D10" s="64"/>
      <c r="E10" s="36"/>
      <c r="F10" s="36"/>
      <c r="G10" s="36"/>
      <c r="H10" s="36"/>
    </row>
    <row r="11" spans="3:24" ht="42.75" x14ac:dyDescent="0.25">
      <c r="C11" s="62" t="s">
        <v>124</v>
      </c>
      <c r="D11" s="44"/>
      <c r="E11" s="36"/>
      <c r="F11" s="36"/>
      <c r="G11" s="36"/>
      <c r="H11" s="36"/>
    </row>
    <row r="12" spans="3:24" ht="18.75" x14ac:dyDescent="0.25">
      <c r="C12" s="61" t="s">
        <v>129</v>
      </c>
      <c r="D12" s="44"/>
      <c r="E12" s="36"/>
      <c r="F12" s="36"/>
      <c r="G12" s="36"/>
      <c r="H12" s="36"/>
    </row>
    <row r="13" spans="3:24" ht="18.75" x14ac:dyDescent="0.25">
      <c r="C13" s="59"/>
      <c r="D13" s="44"/>
      <c r="E13" s="36"/>
      <c r="F13" s="36"/>
      <c r="G13" s="36"/>
      <c r="H13" s="36"/>
    </row>
    <row r="14" spans="3:24" ht="18.75" x14ac:dyDescent="0.25">
      <c r="C14" s="35" t="s">
        <v>0</v>
      </c>
      <c r="D14" s="44"/>
      <c r="E14" s="36"/>
      <c r="F14" s="36"/>
      <c r="G14" s="36"/>
      <c r="H14" s="36"/>
    </row>
    <row r="15" spans="3:24" ht="22.5" x14ac:dyDescent="0.25">
      <c r="C15" s="61" t="s">
        <v>130</v>
      </c>
      <c r="D15" s="44"/>
      <c r="E15" s="36"/>
      <c r="F15" s="36"/>
      <c r="G15" s="36"/>
      <c r="H15" s="36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50"/>
    </row>
    <row r="16" spans="3:24" ht="18.75" x14ac:dyDescent="0.25">
      <c r="C16" s="58" t="s">
        <v>126</v>
      </c>
      <c r="D16" s="44"/>
      <c r="E16" s="36"/>
      <c r="F16" s="36"/>
      <c r="G16" s="36"/>
      <c r="H16" s="36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50"/>
    </row>
    <row r="17" spans="2:24" ht="18.75" x14ac:dyDescent="0.25">
      <c r="C17" s="60" t="s">
        <v>127</v>
      </c>
      <c r="D17" s="44"/>
      <c r="E17" s="36"/>
      <c r="F17" s="36"/>
      <c r="G17" s="36"/>
      <c r="H17" s="36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50"/>
    </row>
    <row r="18" spans="2:24" ht="15.75" thickBot="1" x14ac:dyDescent="0.3">
      <c r="H18" s="66" t="s">
        <v>1</v>
      </c>
      <c r="I18" s="66"/>
      <c r="J18" s="66"/>
      <c r="K18" s="66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50"/>
    </row>
    <row r="19" spans="2:24" x14ac:dyDescent="0.25">
      <c r="B19" s="76" t="s">
        <v>2</v>
      </c>
      <c r="C19" s="78"/>
      <c r="D19" s="67" t="s">
        <v>3</v>
      </c>
      <c r="E19" s="68"/>
      <c r="F19" s="68"/>
      <c r="G19" s="68"/>
      <c r="H19" s="68"/>
      <c r="I19" s="69"/>
      <c r="J19" s="76" t="s">
        <v>4</v>
      </c>
      <c r="K19" s="77"/>
      <c r="L19" s="77"/>
      <c r="M19" s="77"/>
      <c r="N19" s="77"/>
      <c r="O19" s="78"/>
      <c r="P19" s="85"/>
      <c r="Q19" s="63"/>
      <c r="R19" s="63"/>
      <c r="S19" s="63"/>
      <c r="T19" s="63"/>
      <c r="U19" s="63"/>
      <c r="V19" s="63"/>
      <c r="W19" s="63"/>
      <c r="X19" s="63"/>
    </row>
    <row r="20" spans="2:24" x14ac:dyDescent="0.25">
      <c r="B20" s="79"/>
      <c r="C20" s="81"/>
      <c r="D20" s="70"/>
      <c r="E20" s="71"/>
      <c r="F20" s="71"/>
      <c r="G20" s="71"/>
      <c r="H20" s="71"/>
      <c r="I20" s="72"/>
      <c r="J20" s="79"/>
      <c r="K20" s="80"/>
      <c r="L20" s="80"/>
      <c r="M20" s="80"/>
      <c r="N20" s="80"/>
      <c r="O20" s="81"/>
      <c r="P20" s="85"/>
      <c r="Q20" s="63"/>
      <c r="R20" s="63"/>
      <c r="S20" s="63"/>
      <c r="T20" s="63"/>
      <c r="U20" s="63"/>
      <c r="V20" s="63"/>
      <c r="W20" s="63"/>
      <c r="X20" s="63"/>
    </row>
    <row r="21" spans="2:24" x14ac:dyDescent="0.25">
      <c r="B21" s="79"/>
      <c r="C21" s="81"/>
      <c r="D21" s="70"/>
      <c r="E21" s="71"/>
      <c r="F21" s="71"/>
      <c r="G21" s="71"/>
      <c r="H21" s="71"/>
      <c r="I21" s="72"/>
      <c r="J21" s="79"/>
      <c r="K21" s="80"/>
      <c r="L21" s="80"/>
      <c r="M21" s="80"/>
      <c r="N21" s="80"/>
      <c r="O21" s="81"/>
      <c r="P21" s="85"/>
      <c r="Q21" s="63"/>
      <c r="R21" s="63"/>
      <c r="S21" s="63"/>
      <c r="T21" s="63"/>
      <c r="U21" s="63"/>
      <c r="V21" s="63"/>
      <c r="W21" s="63"/>
      <c r="X21" s="63"/>
    </row>
    <row r="22" spans="2:24" ht="2.25" customHeight="1" thickBot="1" x14ac:dyDescent="0.3">
      <c r="B22" s="82"/>
      <c r="C22" s="84"/>
      <c r="D22" s="73"/>
      <c r="E22" s="74"/>
      <c r="F22" s="74"/>
      <c r="G22" s="74"/>
      <c r="H22" s="74"/>
      <c r="I22" s="75"/>
      <c r="J22" s="82"/>
      <c r="K22" s="83"/>
      <c r="L22" s="83"/>
      <c r="M22" s="83"/>
      <c r="N22" s="83"/>
      <c r="O22" s="84"/>
      <c r="P22" s="85"/>
      <c r="Q22" s="63"/>
      <c r="R22" s="63"/>
      <c r="S22" s="63"/>
      <c r="T22" s="63"/>
      <c r="U22" s="63"/>
      <c r="V22" s="63"/>
      <c r="W22" s="63"/>
      <c r="X22" s="63"/>
    </row>
    <row r="23" spans="2:24" ht="15.75" thickBot="1" x14ac:dyDescent="0.3">
      <c r="B23" s="86" t="s">
        <v>5</v>
      </c>
      <c r="C23" s="87"/>
      <c r="D23" s="86" t="s">
        <v>6</v>
      </c>
      <c r="E23" s="88"/>
      <c r="F23" s="88"/>
      <c r="G23" s="88"/>
      <c r="H23" s="88"/>
      <c r="I23" s="87"/>
      <c r="J23" s="89" t="s">
        <v>7</v>
      </c>
      <c r="K23" s="90"/>
      <c r="L23" s="91"/>
      <c r="M23" s="82">
        <v>38534407</v>
      </c>
      <c r="N23" s="83"/>
      <c r="O23" s="84"/>
      <c r="P23" s="85"/>
      <c r="Q23" s="63"/>
      <c r="R23" s="63"/>
      <c r="S23" s="63"/>
      <c r="T23" s="63"/>
      <c r="U23" s="63"/>
      <c r="V23" s="63"/>
      <c r="W23" s="63"/>
      <c r="X23" s="63"/>
    </row>
    <row r="24" spans="2:24" ht="15.75" thickBot="1" x14ac:dyDescent="0.3">
      <c r="B24" s="86" t="s">
        <v>8</v>
      </c>
      <c r="C24" s="87"/>
      <c r="D24" s="86" t="s">
        <v>9</v>
      </c>
      <c r="E24" s="88"/>
      <c r="F24" s="88"/>
      <c r="G24" s="88"/>
      <c r="H24" s="88"/>
      <c r="I24" s="87"/>
      <c r="J24" s="92" t="s">
        <v>10</v>
      </c>
      <c r="K24" s="93"/>
      <c r="L24" s="94"/>
      <c r="M24" s="86"/>
      <c r="N24" s="88"/>
      <c r="O24" s="87"/>
      <c r="P24" s="85"/>
      <c r="Q24" s="63"/>
      <c r="R24" s="63"/>
      <c r="S24" s="63"/>
      <c r="T24" s="63"/>
      <c r="U24" s="63"/>
      <c r="V24" s="63"/>
      <c r="W24" s="63"/>
      <c r="X24" s="63"/>
    </row>
    <row r="25" spans="2:24" ht="15.75" thickBot="1" x14ac:dyDescent="0.3">
      <c r="B25" s="86" t="s">
        <v>11</v>
      </c>
      <c r="C25" s="87"/>
      <c r="D25" s="86" t="s">
        <v>12</v>
      </c>
      <c r="E25" s="88"/>
      <c r="F25" s="88"/>
      <c r="G25" s="88"/>
      <c r="H25" s="88"/>
      <c r="I25" s="87"/>
      <c r="J25" s="92" t="s">
        <v>13</v>
      </c>
      <c r="K25" s="93"/>
      <c r="L25" s="94"/>
      <c r="M25" s="86"/>
      <c r="N25" s="88"/>
      <c r="O25" s="87"/>
      <c r="P25" s="85"/>
      <c r="Q25" s="63"/>
      <c r="R25" s="63"/>
      <c r="S25" s="63"/>
      <c r="T25" s="63"/>
      <c r="U25" s="63"/>
      <c r="V25" s="63"/>
      <c r="W25" s="63"/>
      <c r="X25" s="63"/>
    </row>
    <row r="26" spans="2:24" ht="17.25" customHeight="1" thickBot="1" x14ac:dyDescent="0.3">
      <c r="B26" s="86" t="s">
        <v>14</v>
      </c>
      <c r="C26" s="87"/>
      <c r="D26" s="95" t="s">
        <v>89</v>
      </c>
      <c r="E26" s="96"/>
      <c r="F26" s="96"/>
      <c r="G26" s="96"/>
      <c r="H26" s="96"/>
      <c r="I26" s="97"/>
      <c r="J26" s="98" t="s">
        <v>15</v>
      </c>
      <c r="K26" s="93"/>
      <c r="L26" s="94"/>
      <c r="M26" s="86" t="s">
        <v>16</v>
      </c>
      <c r="N26" s="88"/>
      <c r="O26" s="87"/>
      <c r="P26" s="85"/>
      <c r="Q26" s="63"/>
      <c r="R26" s="63"/>
      <c r="S26" s="63"/>
      <c r="T26" s="63"/>
      <c r="U26" s="63"/>
      <c r="V26" s="63"/>
      <c r="W26" s="63"/>
      <c r="X26" s="63"/>
    </row>
    <row r="27" spans="2:24" ht="15.75" thickBot="1" x14ac:dyDescent="0.3">
      <c r="B27" s="86" t="s">
        <v>17</v>
      </c>
      <c r="C27" s="87"/>
      <c r="D27" s="86"/>
      <c r="E27" s="88"/>
      <c r="F27" s="88"/>
      <c r="G27" s="88"/>
      <c r="H27" s="88"/>
      <c r="I27" s="87"/>
      <c r="J27" s="92"/>
      <c r="K27" s="93"/>
      <c r="L27" s="94"/>
      <c r="M27" s="86"/>
      <c r="N27" s="88"/>
      <c r="O27" s="87"/>
      <c r="P27" s="85"/>
      <c r="Q27" s="63"/>
      <c r="R27" s="63"/>
      <c r="S27" s="63"/>
      <c r="T27" s="63"/>
      <c r="U27" s="63"/>
      <c r="V27" s="63"/>
      <c r="W27" s="63"/>
      <c r="X27" s="63"/>
    </row>
    <row r="28" spans="2:24" ht="15.75" thickBot="1" x14ac:dyDescent="0.3">
      <c r="B28" s="86" t="s">
        <v>18</v>
      </c>
      <c r="C28" s="87"/>
      <c r="D28" s="86" t="s">
        <v>19</v>
      </c>
      <c r="E28" s="88"/>
      <c r="F28" s="88"/>
      <c r="G28" s="88"/>
      <c r="H28" s="88"/>
      <c r="I28" s="87"/>
      <c r="J28" s="92"/>
      <c r="K28" s="93"/>
      <c r="L28" s="94"/>
      <c r="M28" s="86"/>
      <c r="N28" s="88"/>
      <c r="O28" s="87"/>
      <c r="P28" s="85"/>
      <c r="Q28" s="63"/>
      <c r="R28" s="63"/>
      <c r="S28" s="63"/>
      <c r="T28" s="63"/>
      <c r="U28" s="63"/>
      <c r="V28" s="63"/>
      <c r="W28" s="63"/>
      <c r="X28" s="63"/>
    </row>
    <row r="29" spans="2:24" x14ac:dyDescent="0.25">
      <c r="I29" s="99"/>
      <c r="J29" s="99"/>
      <c r="K29" s="99"/>
      <c r="L29" s="99"/>
      <c r="M29" s="99"/>
      <c r="N29" s="99"/>
      <c r="O29" s="63"/>
      <c r="P29" s="63"/>
      <c r="Q29" s="63"/>
      <c r="R29" s="63"/>
      <c r="S29" s="63"/>
      <c r="T29" s="63"/>
      <c r="U29" s="63"/>
      <c r="V29" s="63"/>
      <c r="W29" s="63"/>
      <c r="X29" s="50"/>
    </row>
    <row r="30" spans="2:24" ht="15.75" x14ac:dyDescent="0.25">
      <c r="D30" s="65" t="s">
        <v>103</v>
      </c>
      <c r="E30" s="65"/>
      <c r="F30" s="65"/>
      <c r="G30" s="65"/>
      <c r="H30" s="65"/>
      <c r="I30" s="65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</row>
    <row r="31" spans="2:24" x14ac:dyDescent="0.25">
      <c r="B31" s="100" t="s">
        <v>88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spans="2:24" x14ac:dyDescent="0.25">
      <c r="B32" s="101" t="s">
        <v>87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63"/>
      <c r="W32" s="63"/>
      <c r="X32" s="63"/>
    </row>
    <row r="33" spans="2:24" ht="16.5" thickBot="1" x14ac:dyDescent="0.3">
      <c r="E33" s="65" t="s">
        <v>119</v>
      </c>
      <c r="F33" s="65"/>
      <c r="G33" s="65"/>
      <c r="H33" s="65"/>
      <c r="I33" s="102"/>
      <c r="J33" s="102"/>
      <c r="K33" s="102"/>
      <c r="L33" s="102"/>
      <c r="M33" s="102"/>
      <c r="N33" s="102"/>
      <c r="O33" s="102"/>
      <c r="P33" s="102"/>
      <c r="Q33" s="102"/>
      <c r="R33" s="63"/>
      <c r="S33" s="63"/>
      <c r="T33" s="63"/>
      <c r="U33" s="63"/>
      <c r="V33" s="63"/>
      <c r="W33" s="63"/>
      <c r="X33" s="50"/>
    </row>
    <row r="34" spans="2:24" ht="15.75" thickBot="1" x14ac:dyDescent="0.3">
      <c r="H34" s="1"/>
      <c r="I34" s="109" t="s">
        <v>20</v>
      </c>
      <c r="J34" s="110"/>
      <c r="K34" s="111"/>
      <c r="L34" s="112"/>
      <c r="M34" s="113"/>
      <c r="N34" s="114"/>
      <c r="O34" s="112"/>
      <c r="P34" s="113"/>
      <c r="Q34" s="114"/>
      <c r="R34" s="85"/>
      <c r="S34" s="63"/>
      <c r="T34" s="63"/>
      <c r="U34" s="63"/>
      <c r="V34" s="63"/>
      <c r="W34" s="63"/>
      <c r="X34" s="50"/>
    </row>
    <row r="35" spans="2:24" ht="15.75" thickBot="1" x14ac:dyDescent="0.3">
      <c r="H35" s="86" t="s">
        <v>21</v>
      </c>
      <c r="I35" s="88"/>
      <c r="J35" s="88"/>
      <c r="K35" s="88"/>
      <c r="L35" s="88"/>
      <c r="M35" s="88"/>
      <c r="N35" s="88"/>
      <c r="O35" s="88"/>
      <c r="P35" s="87"/>
      <c r="Q35" s="85"/>
      <c r="R35" s="63"/>
      <c r="S35" s="63"/>
      <c r="T35" s="63"/>
      <c r="U35" s="63"/>
      <c r="V35" s="63"/>
      <c r="W35" s="115"/>
      <c r="X35" s="115"/>
    </row>
    <row r="36" spans="2:24" ht="38.25" customHeight="1" thickBot="1" x14ac:dyDescent="0.3">
      <c r="B36" s="86" t="s">
        <v>22</v>
      </c>
      <c r="C36" s="87"/>
      <c r="D36" s="27" t="s">
        <v>23</v>
      </c>
      <c r="E36" s="48" t="s">
        <v>24</v>
      </c>
      <c r="F36" s="48" t="s">
        <v>120</v>
      </c>
      <c r="G36" s="48" t="s">
        <v>25</v>
      </c>
      <c r="H36" s="49" t="s">
        <v>26</v>
      </c>
      <c r="I36" s="103" t="s">
        <v>27</v>
      </c>
      <c r="J36" s="104"/>
      <c r="K36" s="105"/>
      <c r="L36" s="103" t="s">
        <v>28</v>
      </c>
      <c r="M36" s="104"/>
      <c r="N36" s="105"/>
      <c r="O36" s="106" t="s">
        <v>29</v>
      </c>
      <c r="P36" s="107"/>
      <c r="Q36" s="108"/>
      <c r="R36" s="85"/>
      <c r="S36" s="63"/>
      <c r="T36" s="63"/>
      <c r="U36" s="63"/>
      <c r="V36" s="63"/>
      <c r="W36" s="63"/>
      <c r="X36" s="50"/>
    </row>
    <row r="37" spans="2:24" ht="15.75" thickBot="1" x14ac:dyDescent="0.3">
      <c r="B37" s="89" t="s">
        <v>30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116"/>
      <c r="S37" s="117"/>
      <c r="T37" s="63"/>
      <c r="U37" s="63"/>
      <c r="V37" s="63"/>
      <c r="W37" s="63"/>
      <c r="X37" s="63"/>
    </row>
    <row r="38" spans="2:24" ht="15.75" thickBot="1" x14ac:dyDescent="0.3">
      <c r="B38" s="92" t="s">
        <v>31</v>
      </c>
      <c r="C38" s="94"/>
      <c r="D38" s="2"/>
      <c r="E38" s="2"/>
      <c r="F38" s="2"/>
      <c r="G38" s="2"/>
      <c r="H38" s="2"/>
      <c r="I38" s="112"/>
      <c r="J38" s="113"/>
      <c r="K38" s="114"/>
      <c r="L38" s="112"/>
      <c r="M38" s="113"/>
      <c r="N38" s="114"/>
      <c r="O38" s="112"/>
      <c r="P38" s="113"/>
      <c r="Q38" s="114"/>
      <c r="R38" s="85"/>
      <c r="S38" s="63"/>
      <c r="T38" s="63"/>
      <c r="U38" s="63"/>
      <c r="V38" s="63"/>
      <c r="W38" s="63"/>
      <c r="X38" s="50"/>
    </row>
    <row r="39" spans="2:24" ht="38.25" customHeight="1" thickBot="1" x14ac:dyDescent="0.3">
      <c r="B39" s="118" t="s">
        <v>32</v>
      </c>
      <c r="C39" s="119"/>
      <c r="D39" s="3">
        <v>1010</v>
      </c>
      <c r="E39" s="2">
        <v>25478.880000000001</v>
      </c>
      <c r="F39" s="47">
        <v>24917.83</v>
      </c>
      <c r="G39" s="4">
        <f>H39+I39+L39+O39</f>
        <v>23141.966</v>
      </c>
      <c r="H39" s="4">
        <f>H40+H41+H42</f>
        <v>5703.5959999999995</v>
      </c>
      <c r="I39" s="120">
        <f>I40+I41+I42</f>
        <v>7701.0999999999995</v>
      </c>
      <c r="J39" s="88"/>
      <c r="K39" s="87"/>
      <c r="L39" s="120">
        <f>L40+L41+L42</f>
        <v>5243.82</v>
      </c>
      <c r="M39" s="88"/>
      <c r="N39" s="87"/>
      <c r="O39" s="120">
        <f>O40+O41+O42</f>
        <v>4493.45</v>
      </c>
      <c r="P39" s="88"/>
      <c r="Q39" s="87"/>
      <c r="R39" s="85"/>
      <c r="S39" s="63"/>
      <c r="T39" s="63"/>
      <c r="U39" s="63"/>
      <c r="V39" s="63"/>
      <c r="W39" s="63"/>
      <c r="X39" s="50"/>
    </row>
    <row r="40" spans="2:24" ht="26.25" customHeight="1" thickBot="1" x14ac:dyDescent="0.3">
      <c r="B40" s="118" t="s">
        <v>33</v>
      </c>
      <c r="C40" s="119"/>
      <c r="D40" s="3">
        <v>1020</v>
      </c>
      <c r="E40" s="33">
        <v>17668.98</v>
      </c>
      <c r="F40" s="47">
        <v>17758.689999999999</v>
      </c>
      <c r="G40" s="4">
        <f>H40+I40+L40+O40</f>
        <v>15230.7</v>
      </c>
      <c r="H40" s="4">
        <v>3810</v>
      </c>
      <c r="I40" s="120">
        <v>3810</v>
      </c>
      <c r="J40" s="121"/>
      <c r="K40" s="122"/>
      <c r="L40" s="120">
        <v>3810</v>
      </c>
      <c r="M40" s="121"/>
      <c r="N40" s="122"/>
      <c r="O40" s="120">
        <v>3800.7</v>
      </c>
      <c r="P40" s="121"/>
      <c r="Q40" s="122"/>
      <c r="R40" s="85"/>
      <c r="S40" s="63"/>
      <c r="T40" s="63"/>
      <c r="U40" s="63"/>
      <c r="V40" s="63"/>
      <c r="W40" s="63"/>
      <c r="X40" s="50"/>
    </row>
    <row r="41" spans="2:24" ht="30.75" customHeight="1" thickBot="1" x14ac:dyDescent="0.3">
      <c r="B41" s="118" t="s">
        <v>34</v>
      </c>
      <c r="C41" s="119"/>
      <c r="D41" s="3">
        <v>1030</v>
      </c>
      <c r="E41" s="33">
        <v>7684.9</v>
      </c>
      <c r="F41" s="4">
        <f>G41+H41+K41+N41</f>
        <v>9346.1020000000008</v>
      </c>
      <c r="G41" s="4">
        <f>H41+I41+L41+O41</f>
        <v>7531.826</v>
      </c>
      <c r="H41" s="4">
        <f>2150.052+32.5-368.276</f>
        <v>1814.2760000000001</v>
      </c>
      <c r="I41" s="120">
        <f>1325.6+590+2000-124.4</f>
        <v>3791.2</v>
      </c>
      <c r="J41" s="121"/>
      <c r="K41" s="122"/>
      <c r="L41" s="120">
        <f>1371.12+117-154.2</f>
        <v>1333.9199999999998</v>
      </c>
      <c r="M41" s="121"/>
      <c r="N41" s="122"/>
      <c r="O41" s="120">
        <f>493.7+337.03-238.3</f>
        <v>592.43000000000006</v>
      </c>
      <c r="P41" s="124"/>
      <c r="Q41" s="125"/>
      <c r="R41" s="85"/>
      <c r="S41" s="63"/>
      <c r="T41" s="63"/>
      <c r="U41" s="63"/>
      <c r="V41" s="63"/>
      <c r="W41" s="63"/>
      <c r="X41" s="50"/>
    </row>
    <row r="42" spans="2:24" ht="24.75" customHeight="1" thickBot="1" x14ac:dyDescent="0.3">
      <c r="B42" s="118" t="s">
        <v>35</v>
      </c>
      <c r="C42" s="123"/>
      <c r="D42" s="3">
        <v>1040</v>
      </c>
      <c r="E42" s="2"/>
      <c r="F42" s="47">
        <v>314.24</v>
      </c>
      <c r="G42" s="4">
        <f>H42+I42+L42+O42</f>
        <v>379.44</v>
      </c>
      <c r="H42" s="4">
        <f>H43+H44</f>
        <v>79.319999999999993</v>
      </c>
      <c r="I42" s="120">
        <f>I43+I44</f>
        <v>99.9</v>
      </c>
      <c r="J42" s="121"/>
      <c r="K42" s="122"/>
      <c r="L42" s="120">
        <f>L43+L44</f>
        <v>99.9</v>
      </c>
      <c r="M42" s="121"/>
      <c r="N42" s="122"/>
      <c r="O42" s="120">
        <f>O43+O44</f>
        <v>100.32000000000001</v>
      </c>
      <c r="P42" s="121"/>
      <c r="Q42" s="122"/>
      <c r="R42" s="85"/>
      <c r="S42" s="63"/>
      <c r="T42" s="63"/>
      <c r="U42" s="63"/>
      <c r="V42" s="63"/>
      <c r="W42" s="63"/>
      <c r="X42" s="50"/>
    </row>
    <row r="43" spans="2:24" ht="15.75" thickBot="1" x14ac:dyDescent="0.3">
      <c r="B43" s="112" t="s">
        <v>36</v>
      </c>
      <c r="C43" s="126"/>
      <c r="D43" s="3">
        <v>1041</v>
      </c>
      <c r="E43" s="2"/>
      <c r="F43" s="3">
        <v>314.24</v>
      </c>
      <c r="G43" s="14">
        <f>H43+I43+L43+O43</f>
        <v>261.75</v>
      </c>
      <c r="H43" s="14">
        <v>50</v>
      </c>
      <c r="I43" s="127">
        <f>50+20.58</f>
        <v>70.58</v>
      </c>
      <c r="J43" s="128"/>
      <c r="K43" s="129"/>
      <c r="L43" s="127">
        <f>50+20.58</f>
        <v>70.58</v>
      </c>
      <c r="M43" s="128"/>
      <c r="N43" s="129"/>
      <c r="O43" s="127">
        <f>50+20.59</f>
        <v>70.59</v>
      </c>
      <c r="P43" s="128"/>
      <c r="Q43" s="129"/>
      <c r="R43" s="85"/>
      <c r="S43" s="63"/>
      <c r="T43" s="63"/>
      <c r="U43" s="63"/>
      <c r="V43" s="63"/>
      <c r="W43" s="63"/>
      <c r="X43" s="50"/>
    </row>
    <row r="44" spans="2:24" ht="15.75" thickBot="1" x14ac:dyDescent="0.3">
      <c r="B44" s="112" t="s">
        <v>37</v>
      </c>
      <c r="C44" s="126"/>
      <c r="D44" s="3">
        <v>1042</v>
      </c>
      <c r="E44" s="2">
        <v>0</v>
      </c>
      <c r="F44" s="3">
        <v>0</v>
      </c>
      <c r="G44" s="14">
        <v>40</v>
      </c>
      <c r="H44" s="14">
        <f>10+19.32</f>
        <v>29.32</v>
      </c>
      <c r="I44" s="127">
        <f>10+19.32</f>
        <v>29.32</v>
      </c>
      <c r="J44" s="128"/>
      <c r="K44" s="129"/>
      <c r="L44" s="127">
        <f>10+19.32</f>
        <v>29.32</v>
      </c>
      <c r="M44" s="128"/>
      <c r="N44" s="129"/>
      <c r="O44" s="127">
        <f>10+19.32+0.41</f>
        <v>29.73</v>
      </c>
      <c r="P44" s="128"/>
      <c r="Q44" s="129"/>
      <c r="R44" s="85"/>
      <c r="S44" s="63"/>
      <c r="T44" s="63"/>
      <c r="U44" s="63"/>
      <c r="V44" s="63"/>
      <c r="W44" s="63"/>
      <c r="X44" s="50"/>
    </row>
    <row r="45" spans="2:24" ht="15.75" thickBot="1" x14ac:dyDescent="0.3">
      <c r="B45" s="118" t="s">
        <v>38</v>
      </c>
      <c r="C45" s="132"/>
      <c r="D45" s="5"/>
      <c r="E45" s="5"/>
      <c r="F45" s="5"/>
      <c r="G45" s="5"/>
      <c r="H45" s="5"/>
      <c r="I45" s="133"/>
      <c r="J45" s="133"/>
      <c r="K45" s="133"/>
      <c r="L45" s="133"/>
      <c r="M45" s="133"/>
      <c r="N45" s="133"/>
      <c r="O45" s="133"/>
      <c r="P45" s="133"/>
      <c r="Q45" s="134"/>
      <c r="R45" s="85"/>
      <c r="S45" s="63"/>
      <c r="T45" s="63"/>
      <c r="U45" s="63"/>
      <c r="V45" s="63"/>
      <c r="W45" s="63"/>
      <c r="X45" s="50"/>
    </row>
    <row r="46" spans="2:24" ht="36" customHeight="1" thickBot="1" x14ac:dyDescent="0.3">
      <c r="B46" s="130" t="s">
        <v>39</v>
      </c>
      <c r="C46" s="131"/>
      <c r="D46" s="3">
        <v>1050</v>
      </c>
      <c r="E46" s="2">
        <v>25028.18</v>
      </c>
      <c r="F46" s="47">
        <v>24098.35</v>
      </c>
      <c r="G46" s="4">
        <f>H46+I46+L46+O46</f>
        <v>23141.963999999996</v>
      </c>
      <c r="H46" s="4">
        <f>H48+H54+H56+H64+H67+H59+H58+H55+H57</f>
        <v>6316.07</v>
      </c>
      <c r="I46" s="120">
        <f>I48+I54+I56+I64+I67+I58+I59+I57+I66+I55</f>
        <v>7021.3729999999996</v>
      </c>
      <c r="J46" s="121"/>
      <c r="K46" s="122"/>
      <c r="L46" s="120">
        <f>L48+L54+L56+L59+L64+L67+L58+L55</f>
        <v>6188.4329999999991</v>
      </c>
      <c r="M46" s="121"/>
      <c r="N46" s="122"/>
      <c r="O46" s="120">
        <f>O48+O54+O56+O59+O64+O67+O58+O55</f>
        <v>3616.0880000000002</v>
      </c>
      <c r="P46" s="121"/>
      <c r="Q46" s="122"/>
      <c r="R46" s="85"/>
      <c r="S46" s="63"/>
      <c r="T46" s="63"/>
      <c r="U46" s="63"/>
      <c r="V46" s="63"/>
      <c r="W46" s="63"/>
      <c r="X46" s="50"/>
    </row>
    <row r="47" spans="2:24" ht="15.75" thickBot="1" x14ac:dyDescent="0.3">
      <c r="B47" s="112" t="s">
        <v>40</v>
      </c>
      <c r="C47" s="126"/>
      <c r="D47" s="3"/>
      <c r="E47" s="2"/>
      <c r="F47" s="47"/>
      <c r="G47" s="4"/>
      <c r="H47" s="47"/>
      <c r="I47" s="86"/>
      <c r="J47" s="88"/>
      <c r="K47" s="87"/>
      <c r="L47" s="86"/>
      <c r="M47" s="88"/>
      <c r="N47" s="87"/>
      <c r="O47" s="86"/>
      <c r="P47" s="88"/>
      <c r="Q47" s="87"/>
      <c r="R47" s="85"/>
      <c r="S47" s="63"/>
      <c r="T47" s="63"/>
      <c r="U47" s="63"/>
      <c r="V47" s="63"/>
      <c r="W47" s="63"/>
      <c r="X47" s="50"/>
    </row>
    <row r="48" spans="2:24" ht="15.75" thickBot="1" x14ac:dyDescent="0.3">
      <c r="B48" s="92" t="s">
        <v>41</v>
      </c>
      <c r="C48" s="135"/>
      <c r="D48" s="3">
        <v>1051</v>
      </c>
      <c r="E48" s="2">
        <v>2160.0700000000002</v>
      </c>
      <c r="F48" s="47">
        <v>1809.1</v>
      </c>
      <c r="G48" s="4">
        <f>H48+I48+L48+O48</f>
        <v>2167.0030000000002</v>
      </c>
      <c r="H48" s="4">
        <f>H49+H52+H53+H50+H51</f>
        <v>887</v>
      </c>
      <c r="I48" s="120">
        <f>I49+I52+I53+I50+I51</f>
        <v>930.00300000000004</v>
      </c>
      <c r="J48" s="121"/>
      <c r="K48" s="122"/>
      <c r="L48" s="120">
        <f>L49+L50+L51+L52</f>
        <v>200</v>
      </c>
      <c r="M48" s="88"/>
      <c r="N48" s="87"/>
      <c r="O48" s="86">
        <f>O49+O50+O51+O52</f>
        <v>150</v>
      </c>
      <c r="P48" s="88"/>
      <c r="Q48" s="87"/>
      <c r="R48" s="85"/>
      <c r="S48" s="63"/>
      <c r="T48" s="63"/>
      <c r="U48" s="63"/>
      <c r="V48" s="63"/>
      <c r="W48" s="63"/>
      <c r="X48" s="50"/>
    </row>
    <row r="49" spans="2:24" ht="32.25" customHeight="1" thickBot="1" x14ac:dyDescent="0.3">
      <c r="B49" s="118" t="s">
        <v>91</v>
      </c>
      <c r="C49" s="123"/>
      <c r="D49" s="3" t="s">
        <v>42</v>
      </c>
      <c r="E49" s="46">
        <v>635.5</v>
      </c>
      <c r="F49" s="47">
        <v>400</v>
      </c>
      <c r="G49" s="47">
        <f>H49+I49+L49+O49</f>
        <v>600</v>
      </c>
      <c r="H49" s="47">
        <v>150</v>
      </c>
      <c r="I49" s="86">
        <v>200</v>
      </c>
      <c r="J49" s="88"/>
      <c r="K49" s="87"/>
      <c r="L49" s="86">
        <v>150</v>
      </c>
      <c r="M49" s="88"/>
      <c r="N49" s="87"/>
      <c r="O49" s="86">
        <v>100</v>
      </c>
      <c r="P49" s="88"/>
      <c r="Q49" s="87"/>
      <c r="R49" s="85"/>
      <c r="S49" s="63"/>
      <c r="T49" s="63"/>
      <c r="U49" s="63"/>
      <c r="V49" s="63"/>
      <c r="W49" s="63"/>
      <c r="X49" s="50"/>
    </row>
    <row r="50" spans="2:24" s="15" customFormat="1" ht="32.25" customHeight="1" thickBot="1" x14ac:dyDescent="0.3">
      <c r="B50" s="136" t="s">
        <v>94</v>
      </c>
      <c r="C50" s="137"/>
      <c r="D50" s="19" t="s">
        <v>92</v>
      </c>
      <c r="E50" s="20"/>
      <c r="F50" s="19">
        <v>170</v>
      </c>
      <c r="G50" s="19">
        <f>H50+I50+L50+O50</f>
        <v>522</v>
      </c>
      <c r="H50" s="19">
        <f>203.5-81.5</f>
        <v>122</v>
      </c>
      <c r="I50" s="138">
        <v>400</v>
      </c>
      <c r="J50" s="139"/>
      <c r="K50" s="140"/>
      <c r="L50" s="138">
        <v>0</v>
      </c>
      <c r="M50" s="139"/>
      <c r="N50" s="140"/>
      <c r="O50" s="138">
        <v>0</v>
      </c>
      <c r="P50" s="139"/>
      <c r="Q50" s="140"/>
      <c r="R50" s="21"/>
      <c r="X50" s="16"/>
    </row>
    <row r="51" spans="2:24" ht="32.25" customHeight="1" thickBot="1" x14ac:dyDescent="0.3">
      <c r="B51" s="118" t="s">
        <v>97</v>
      </c>
      <c r="C51" s="123"/>
      <c r="D51" s="3" t="s">
        <v>43</v>
      </c>
      <c r="E51" s="2"/>
      <c r="F51" s="47">
        <v>195</v>
      </c>
      <c r="G51" s="47">
        <f>H51+I51+L51+O51</f>
        <v>250</v>
      </c>
      <c r="H51" s="3">
        <v>75</v>
      </c>
      <c r="I51" s="141">
        <v>75</v>
      </c>
      <c r="J51" s="142"/>
      <c r="K51" s="143"/>
      <c r="L51" s="141">
        <v>50</v>
      </c>
      <c r="M51" s="142"/>
      <c r="N51" s="143"/>
      <c r="O51" s="141">
        <v>50</v>
      </c>
      <c r="P51" s="142"/>
      <c r="Q51" s="143"/>
      <c r="R51" s="45"/>
      <c r="X51" s="50"/>
    </row>
    <row r="52" spans="2:24" s="52" customFormat="1" ht="36" customHeight="1" thickBot="1" x14ac:dyDescent="0.3">
      <c r="B52" s="136" t="s">
        <v>90</v>
      </c>
      <c r="C52" s="137"/>
      <c r="D52" s="22" t="s">
        <v>96</v>
      </c>
      <c r="E52" s="23">
        <v>1173.5999999999999</v>
      </c>
      <c r="F52" s="19">
        <v>856.17</v>
      </c>
      <c r="G52" s="24">
        <f>H52+I52+L52+O52</f>
        <v>795.00300000000004</v>
      </c>
      <c r="H52" s="19">
        <f>720-180</f>
        <v>540</v>
      </c>
      <c r="I52" s="144">
        <f>383.105-128.102</f>
        <v>255.00300000000001</v>
      </c>
      <c r="J52" s="145"/>
      <c r="K52" s="146"/>
      <c r="L52" s="138">
        <f>10.039-10.039</f>
        <v>0</v>
      </c>
      <c r="M52" s="139"/>
      <c r="N52" s="140"/>
      <c r="O52" s="138">
        <v>0</v>
      </c>
      <c r="P52" s="139"/>
      <c r="Q52" s="140"/>
      <c r="R52" s="147"/>
      <c r="S52" s="148"/>
      <c r="T52" s="148"/>
      <c r="U52" s="148"/>
      <c r="V52" s="148"/>
      <c r="W52" s="148"/>
      <c r="X52" s="17"/>
    </row>
    <row r="53" spans="2:24" ht="15.75" thickBot="1" x14ac:dyDescent="0.3">
      <c r="B53" s="118" t="s">
        <v>44</v>
      </c>
      <c r="C53" s="123"/>
      <c r="D53" s="3" t="s">
        <v>45</v>
      </c>
      <c r="E53" s="2">
        <v>50</v>
      </c>
      <c r="F53" s="47">
        <v>76</v>
      </c>
      <c r="G53" s="4">
        <v>0</v>
      </c>
      <c r="H53" s="4">
        <v>0</v>
      </c>
      <c r="I53" s="120">
        <v>0</v>
      </c>
      <c r="J53" s="121"/>
      <c r="K53" s="122"/>
      <c r="L53" s="120">
        <v>0</v>
      </c>
      <c r="M53" s="121"/>
      <c r="N53" s="122"/>
      <c r="O53" s="120">
        <v>0</v>
      </c>
      <c r="P53" s="121"/>
      <c r="Q53" s="122"/>
      <c r="R53" s="85"/>
      <c r="S53" s="63"/>
      <c r="T53" s="63"/>
      <c r="U53" s="63"/>
      <c r="V53" s="63"/>
      <c r="W53" s="63"/>
      <c r="X53" s="50"/>
    </row>
    <row r="54" spans="2:24" ht="24" customHeight="1" thickBot="1" x14ac:dyDescent="0.3">
      <c r="B54" s="118" t="s">
        <v>101</v>
      </c>
      <c r="C54" s="123"/>
      <c r="D54" s="3">
        <v>1052</v>
      </c>
      <c r="E54" s="2">
        <v>13958.81</v>
      </c>
      <c r="F54" s="47">
        <v>15726.11</v>
      </c>
      <c r="G54" s="4">
        <f>H54+I54+L54+O54</f>
        <v>12971.89</v>
      </c>
      <c r="H54" s="4">
        <v>3360.8</v>
      </c>
      <c r="I54" s="86">
        <v>3450</v>
      </c>
      <c r="J54" s="88"/>
      <c r="K54" s="87"/>
      <c r="L54" s="86">
        <v>3800</v>
      </c>
      <c r="M54" s="88"/>
      <c r="N54" s="87"/>
      <c r="O54" s="86">
        <f>2119.56+241.53</f>
        <v>2361.09</v>
      </c>
      <c r="P54" s="88"/>
      <c r="Q54" s="87"/>
      <c r="R54" s="85"/>
      <c r="S54" s="63"/>
      <c r="T54" s="63"/>
      <c r="U54" s="63"/>
      <c r="V54" s="63"/>
      <c r="W54" s="63"/>
      <c r="X54" s="50"/>
    </row>
    <row r="55" spans="2:24" s="15" customFormat="1" ht="24" customHeight="1" thickBot="1" x14ac:dyDescent="0.3">
      <c r="B55" s="136" t="s">
        <v>95</v>
      </c>
      <c r="C55" s="137"/>
      <c r="D55" s="19"/>
      <c r="E55" s="20"/>
      <c r="F55" s="19">
        <v>1714.64</v>
      </c>
      <c r="G55" s="24">
        <f>H55+I55+L55+O55</f>
        <v>1433.248</v>
      </c>
      <c r="H55" s="19">
        <v>0</v>
      </c>
      <c r="I55" s="138">
        <f>710-26.3</f>
        <v>683.7</v>
      </c>
      <c r="J55" s="139"/>
      <c r="K55" s="140"/>
      <c r="L55" s="138">
        <f>710+26.4-118.2</f>
        <v>618.19999999999993</v>
      </c>
      <c r="M55" s="139"/>
      <c r="N55" s="140"/>
      <c r="O55" s="138">
        <f>314.848-183.5</f>
        <v>131.34800000000001</v>
      </c>
      <c r="P55" s="139"/>
      <c r="Q55" s="140"/>
      <c r="R55" s="21"/>
      <c r="X55" s="16"/>
    </row>
    <row r="56" spans="2:24" ht="33.75" customHeight="1" thickBot="1" x14ac:dyDescent="0.3">
      <c r="B56" s="118" t="s">
        <v>102</v>
      </c>
      <c r="C56" s="123"/>
      <c r="D56" s="3">
        <v>1053</v>
      </c>
      <c r="E56" s="2">
        <v>3011.6</v>
      </c>
      <c r="F56" s="47">
        <v>3483.1</v>
      </c>
      <c r="G56" s="4">
        <f>H56+I56+L56+O56</f>
        <v>2592.89</v>
      </c>
      <c r="H56" s="4">
        <v>695.41</v>
      </c>
      <c r="I56" s="120">
        <f>707.25-2.06</f>
        <v>705.19</v>
      </c>
      <c r="J56" s="121"/>
      <c r="K56" s="122"/>
      <c r="L56" s="120">
        <f>779-26</f>
        <v>753</v>
      </c>
      <c r="M56" s="121"/>
      <c r="N56" s="122"/>
      <c r="O56" s="120">
        <f>484.02-44.73</f>
        <v>439.28999999999996</v>
      </c>
      <c r="P56" s="121"/>
      <c r="Q56" s="122"/>
      <c r="R56" s="85"/>
      <c r="S56" s="63"/>
      <c r="T56" s="63"/>
      <c r="U56" s="63"/>
      <c r="V56" s="63"/>
      <c r="W56" s="63"/>
      <c r="X56" s="50"/>
    </row>
    <row r="57" spans="2:24" s="15" customFormat="1" ht="20.25" customHeight="1" thickBot="1" x14ac:dyDescent="0.3">
      <c r="B57" s="136" t="s">
        <v>98</v>
      </c>
      <c r="C57" s="137"/>
      <c r="D57" s="19" t="s">
        <v>99</v>
      </c>
      <c r="E57" s="20"/>
      <c r="F57" s="19">
        <v>191.19</v>
      </c>
      <c r="G57" s="24">
        <f>H57+I57+L57+O57</f>
        <v>343.63656000000003</v>
      </c>
      <c r="H57" s="24">
        <f>H55*22%</f>
        <v>0</v>
      </c>
      <c r="I57" s="144">
        <v>135.38</v>
      </c>
      <c r="J57" s="145"/>
      <c r="K57" s="146"/>
      <c r="L57" s="144">
        <v>179.36</v>
      </c>
      <c r="M57" s="145"/>
      <c r="N57" s="146"/>
      <c r="O57" s="144">
        <f t="shared" ref="O57" si="0">O55*22%</f>
        <v>28.896560000000004</v>
      </c>
      <c r="P57" s="145"/>
      <c r="Q57" s="146"/>
      <c r="R57" s="21"/>
      <c r="X57" s="16"/>
    </row>
    <row r="58" spans="2:24" ht="20.25" customHeight="1" thickBot="1" x14ac:dyDescent="0.3">
      <c r="B58" s="118" t="s">
        <v>46</v>
      </c>
      <c r="C58" s="123"/>
      <c r="D58" s="3">
        <v>1054</v>
      </c>
      <c r="E58" s="2">
        <v>598.78</v>
      </c>
      <c r="F58" s="47">
        <v>824.92</v>
      </c>
      <c r="G58" s="14">
        <f>H58+I58+L58+O58</f>
        <v>440</v>
      </c>
      <c r="H58" s="14">
        <v>110</v>
      </c>
      <c r="I58" s="127">
        <v>110</v>
      </c>
      <c r="J58" s="128"/>
      <c r="K58" s="129"/>
      <c r="L58" s="127">
        <v>110</v>
      </c>
      <c r="M58" s="128"/>
      <c r="N58" s="129"/>
      <c r="O58" s="127">
        <v>110</v>
      </c>
      <c r="P58" s="128"/>
      <c r="Q58" s="129"/>
      <c r="R58" s="85"/>
      <c r="S58" s="63"/>
      <c r="T58" s="63"/>
      <c r="U58" s="63"/>
      <c r="V58" s="63"/>
      <c r="W58" s="63"/>
      <c r="X58" s="50"/>
    </row>
    <row r="59" spans="2:24" ht="24" customHeight="1" thickBot="1" x14ac:dyDescent="0.3">
      <c r="B59" s="118" t="s">
        <v>47</v>
      </c>
      <c r="C59" s="123"/>
      <c r="D59" s="3">
        <v>1055</v>
      </c>
      <c r="E59" s="2">
        <f>E60+E61+E62+E63</f>
        <v>826.31999999999994</v>
      </c>
      <c r="F59" s="47">
        <f>F60+F61+F62+F63</f>
        <v>924.13000000000011</v>
      </c>
      <c r="G59" s="47">
        <f>G60+G61+G62+G63</f>
        <v>1076.9449999999999</v>
      </c>
      <c r="H59" s="47">
        <f>H60+H61+H62+H63</f>
        <v>445</v>
      </c>
      <c r="I59" s="86">
        <f t="shared" ref="I59:O59" si="1">I60+I61+I62+I63</f>
        <v>195.5</v>
      </c>
      <c r="J59" s="88"/>
      <c r="K59" s="87"/>
      <c r="L59" s="86">
        <f t="shared" si="1"/>
        <v>184.73500000000001</v>
      </c>
      <c r="M59" s="88"/>
      <c r="N59" s="87"/>
      <c r="O59" s="86">
        <f t="shared" si="1"/>
        <v>251.70999999999998</v>
      </c>
      <c r="P59" s="88"/>
      <c r="Q59" s="87"/>
      <c r="R59" s="85"/>
      <c r="S59" s="63"/>
      <c r="T59" s="63"/>
      <c r="U59" s="63"/>
      <c r="V59" s="63"/>
      <c r="W59" s="63"/>
      <c r="X59" s="50"/>
    </row>
    <row r="60" spans="2:24" ht="24" customHeight="1" thickBot="1" x14ac:dyDescent="0.3">
      <c r="B60" s="118" t="s">
        <v>48</v>
      </c>
      <c r="C60" s="123"/>
      <c r="D60" s="3" t="s">
        <v>49</v>
      </c>
      <c r="E60" s="2">
        <v>22</v>
      </c>
      <c r="F60" s="3">
        <v>27.08</v>
      </c>
      <c r="G60" s="3">
        <f t="shared" ref="G60:G67" si="2">H60+I60+L60+O60</f>
        <v>33.159999999999997</v>
      </c>
      <c r="H60" s="3">
        <v>12.5</v>
      </c>
      <c r="I60" s="141">
        <v>10.5</v>
      </c>
      <c r="J60" s="142"/>
      <c r="K60" s="143"/>
      <c r="L60" s="141">
        <v>10.16</v>
      </c>
      <c r="M60" s="142"/>
      <c r="N60" s="143"/>
      <c r="O60" s="141">
        <v>0</v>
      </c>
      <c r="P60" s="142"/>
      <c r="Q60" s="143"/>
      <c r="R60" s="149"/>
      <c r="S60" s="150"/>
      <c r="T60" s="150"/>
      <c r="U60" s="63"/>
      <c r="V60" s="63"/>
      <c r="W60" s="63"/>
      <c r="X60" s="50"/>
    </row>
    <row r="61" spans="2:24" ht="24" customHeight="1" thickBot="1" x14ac:dyDescent="0.3">
      <c r="B61" s="118" t="s">
        <v>50</v>
      </c>
      <c r="C61" s="123"/>
      <c r="D61" s="3" t="s">
        <v>51</v>
      </c>
      <c r="E61" s="2">
        <v>291.48</v>
      </c>
      <c r="F61" s="3">
        <v>433.99</v>
      </c>
      <c r="G61" s="3">
        <f t="shared" si="2"/>
        <v>544.57500000000005</v>
      </c>
      <c r="H61" s="3">
        <v>175</v>
      </c>
      <c r="I61" s="141">
        <v>105</v>
      </c>
      <c r="J61" s="142"/>
      <c r="K61" s="143"/>
      <c r="L61" s="141">
        <v>99.575000000000003</v>
      </c>
      <c r="M61" s="142"/>
      <c r="N61" s="143"/>
      <c r="O61" s="141">
        <v>165</v>
      </c>
      <c r="P61" s="142"/>
      <c r="Q61" s="143"/>
      <c r="R61" s="149"/>
      <c r="S61" s="150"/>
      <c r="T61" s="150"/>
      <c r="U61" s="63"/>
      <c r="V61" s="63"/>
      <c r="W61" s="63"/>
      <c r="X61" s="50"/>
    </row>
    <row r="62" spans="2:24" ht="24" customHeight="1" thickBot="1" x14ac:dyDescent="0.3">
      <c r="B62" s="118" t="s">
        <v>52</v>
      </c>
      <c r="C62" s="123"/>
      <c r="D62" s="3" t="s">
        <v>53</v>
      </c>
      <c r="E62" s="2">
        <v>501.34</v>
      </c>
      <c r="F62" s="3">
        <v>433.61</v>
      </c>
      <c r="G62" s="3">
        <f t="shared" si="2"/>
        <v>466.71</v>
      </c>
      <c r="H62" s="3">
        <v>225</v>
      </c>
      <c r="I62" s="141">
        <v>80</v>
      </c>
      <c r="J62" s="142"/>
      <c r="K62" s="143"/>
      <c r="L62" s="141">
        <v>75</v>
      </c>
      <c r="M62" s="142"/>
      <c r="N62" s="143"/>
      <c r="O62" s="141">
        <v>86.71</v>
      </c>
      <c r="P62" s="142"/>
      <c r="Q62" s="143"/>
      <c r="R62" s="149"/>
      <c r="S62" s="150"/>
      <c r="T62" s="150"/>
      <c r="U62" s="63"/>
      <c r="V62" s="63"/>
      <c r="W62" s="63"/>
      <c r="X62" s="50"/>
    </row>
    <row r="63" spans="2:24" ht="36" customHeight="1" thickBot="1" x14ac:dyDescent="0.3">
      <c r="B63" s="118" t="s">
        <v>54</v>
      </c>
      <c r="C63" s="123"/>
      <c r="D63" s="3" t="s">
        <v>55</v>
      </c>
      <c r="E63" s="2">
        <v>11.5</v>
      </c>
      <c r="F63" s="3">
        <v>29.45</v>
      </c>
      <c r="G63" s="3">
        <f t="shared" si="2"/>
        <v>32.5</v>
      </c>
      <c r="H63" s="3">
        <v>32.5</v>
      </c>
      <c r="I63" s="141">
        <v>0</v>
      </c>
      <c r="J63" s="142"/>
      <c r="K63" s="143"/>
      <c r="L63" s="141">
        <v>0</v>
      </c>
      <c r="M63" s="142"/>
      <c r="N63" s="143"/>
      <c r="O63" s="141">
        <v>0</v>
      </c>
      <c r="P63" s="142"/>
      <c r="Q63" s="143"/>
      <c r="R63" s="149"/>
      <c r="S63" s="150"/>
      <c r="T63" s="150"/>
      <c r="U63" s="63"/>
      <c r="V63" s="63"/>
      <c r="W63" s="63"/>
      <c r="X63" s="50"/>
    </row>
    <row r="64" spans="2:24" ht="24" customHeight="1" thickBot="1" x14ac:dyDescent="0.3">
      <c r="B64" s="118" t="s">
        <v>93</v>
      </c>
      <c r="C64" s="123"/>
      <c r="D64" s="3">
        <v>1056</v>
      </c>
      <c r="E64" s="2">
        <v>1033.44</v>
      </c>
      <c r="F64" s="47">
        <v>707.7</v>
      </c>
      <c r="G64" s="47">
        <f t="shared" si="2"/>
        <v>1089.2800000000002</v>
      </c>
      <c r="H64" s="47">
        <f>334-30.67</f>
        <v>303.33</v>
      </c>
      <c r="I64" s="86">
        <f>301.6+120</f>
        <v>421.6</v>
      </c>
      <c r="J64" s="88"/>
      <c r="K64" s="87"/>
      <c r="L64" s="86">
        <f>211.3-19.6</f>
        <v>191.70000000000002</v>
      </c>
      <c r="M64" s="88"/>
      <c r="N64" s="87"/>
      <c r="O64" s="86">
        <v>172.65</v>
      </c>
      <c r="P64" s="88"/>
      <c r="Q64" s="87"/>
      <c r="R64" s="149"/>
      <c r="S64" s="150"/>
      <c r="T64" s="150"/>
      <c r="U64" s="150"/>
      <c r="V64" s="150"/>
      <c r="W64" s="150"/>
      <c r="X64" s="50"/>
    </row>
    <row r="65" spans="2:24" s="15" customFormat="1" ht="24" customHeight="1" thickBot="1" x14ac:dyDescent="0.3">
      <c r="B65" s="136" t="s">
        <v>100</v>
      </c>
      <c r="C65" s="137"/>
      <c r="D65" s="25">
        <v>1056.0999999999999</v>
      </c>
      <c r="E65" s="20"/>
      <c r="F65" s="19">
        <v>563.65</v>
      </c>
      <c r="G65" s="19">
        <f>H65+I65+L65+O65</f>
        <v>632.70000000000005</v>
      </c>
      <c r="H65" s="19">
        <f>199-31.2-3.7</f>
        <v>164.10000000000002</v>
      </c>
      <c r="I65" s="138">
        <f>201.5+120</f>
        <v>321.5</v>
      </c>
      <c r="J65" s="139"/>
      <c r="K65" s="140"/>
      <c r="L65" s="138">
        <v>136.30000000000001</v>
      </c>
      <c r="M65" s="139"/>
      <c r="N65" s="140"/>
      <c r="O65" s="138">
        <v>10.8</v>
      </c>
      <c r="P65" s="139"/>
      <c r="Q65" s="140"/>
      <c r="R65" s="26"/>
      <c r="S65" s="18"/>
      <c r="T65" s="18"/>
      <c r="U65" s="18"/>
      <c r="V65" s="18"/>
      <c r="W65" s="18"/>
      <c r="X65" s="16"/>
    </row>
    <row r="66" spans="2:24" s="15" customFormat="1" ht="24" customHeight="1" thickBot="1" x14ac:dyDescent="0.3">
      <c r="B66" s="151" t="s">
        <v>117</v>
      </c>
      <c r="C66" s="151"/>
      <c r="D66" s="25" t="s">
        <v>118</v>
      </c>
      <c r="E66" s="31">
        <v>0</v>
      </c>
      <c r="F66" s="19">
        <v>98</v>
      </c>
      <c r="G66" s="19">
        <v>0</v>
      </c>
      <c r="H66" s="19">
        <v>0</v>
      </c>
      <c r="I66" s="138">
        <v>0</v>
      </c>
      <c r="J66" s="139"/>
      <c r="K66" s="140"/>
      <c r="L66" s="138">
        <v>0</v>
      </c>
      <c r="M66" s="139"/>
      <c r="N66" s="51">
        <v>0</v>
      </c>
      <c r="O66" s="138"/>
      <c r="P66" s="139"/>
      <c r="Q66" s="51"/>
      <c r="R66" s="26"/>
      <c r="S66" s="18"/>
      <c r="T66" s="18"/>
      <c r="U66" s="18"/>
      <c r="V66" s="18"/>
      <c r="W66" s="18"/>
      <c r="X66" s="16"/>
    </row>
    <row r="67" spans="2:24" ht="40.5" customHeight="1" thickBot="1" x14ac:dyDescent="0.3">
      <c r="B67" s="118" t="s">
        <v>56</v>
      </c>
      <c r="C67" s="132"/>
      <c r="D67" s="6">
        <v>1057</v>
      </c>
      <c r="E67" s="7">
        <v>630</v>
      </c>
      <c r="F67" s="47">
        <v>1300.5</v>
      </c>
      <c r="G67" s="47">
        <f t="shared" si="2"/>
        <v>1235.328</v>
      </c>
      <c r="H67" s="47">
        <f>595-75.5-4.97</f>
        <v>514.53</v>
      </c>
      <c r="I67" s="86">
        <v>390</v>
      </c>
      <c r="J67" s="88"/>
      <c r="K67" s="87"/>
      <c r="L67" s="86">
        <v>330.798</v>
      </c>
      <c r="M67" s="88"/>
      <c r="N67" s="87"/>
      <c r="O67" s="86">
        <v>0</v>
      </c>
      <c r="P67" s="88"/>
      <c r="Q67" s="87"/>
      <c r="R67" s="85"/>
      <c r="S67" s="63"/>
      <c r="T67" s="63"/>
      <c r="U67" s="63"/>
      <c r="V67" s="63"/>
      <c r="W67" s="63"/>
      <c r="X67" s="50"/>
    </row>
    <row r="68" spans="2:24" ht="15.75" thickBot="1" x14ac:dyDescent="0.3">
      <c r="B68" s="154" t="s">
        <v>57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6"/>
      <c r="S68" s="117"/>
      <c r="T68" s="63"/>
      <c r="U68" s="63"/>
      <c r="V68" s="63"/>
      <c r="W68" s="63"/>
      <c r="X68" s="63"/>
    </row>
    <row r="69" spans="2:24" ht="25.5" customHeight="1" thickBot="1" x14ac:dyDescent="0.3">
      <c r="B69" s="152" t="s">
        <v>58</v>
      </c>
      <c r="C69" s="153"/>
      <c r="D69" s="3">
        <v>2010</v>
      </c>
      <c r="E69" s="2">
        <v>3483.1</v>
      </c>
      <c r="F69" s="47">
        <v>3246.62</v>
      </c>
      <c r="G69" s="14">
        <f>H69+I69+L69+O69</f>
        <v>2936.5265600000002</v>
      </c>
      <c r="H69" s="14">
        <f>H56+H57</f>
        <v>695.41</v>
      </c>
      <c r="I69" s="127">
        <f>I56+I57</f>
        <v>840.57</v>
      </c>
      <c r="J69" s="128"/>
      <c r="K69" s="129"/>
      <c r="L69" s="127">
        <f>L56+L57</f>
        <v>932.36</v>
      </c>
      <c r="M69" s="128"/>
      <c r="N69" s="129"/>
      <c r="O69" s="127">
        <f>O56+O57</f>
        <v>468.18655999999999</v>
      </c>
      <c r="P69" s="128"/>
      <c r="Q69" s="129"/>
      <c r="R69" s="85"/>
      <c r="S69" s="63"/>
      <c r="T69" s="63"/>
      <c r="U69" s="63"/>
      <c r="V69" s="63"/>
      <c r="W69" s="63"/>
      <c r="X69" s="50"/>
    </row>
    <row r="70" spans="2:24" ht="24.75" customHeight="1" thickBot="1" x14ac:dyDescent="0.3">
      <c r="B70" s="152" t="s">
        <v>59</v>
      </c>
      <c r="C70" s="153"/>
      <c r="D70" s="3">
        <v>2020</v>
      </c>
      <c r="E70" s="2">
        <v>3028.19</v>
      </c>
      <c r="F70" s="47">
        <v>2886.85</v>
      </c>
      <c r="G70" s="14">
        <f>H70+I70+L70+O70</f>
        <v>3140.7857000000004</v>
      </c>
      <c r="H70" s="14">
        <f>(H54+H55)*23%</f>
        <v>772.98400000000004</v>
      </c>
      <c r="I70" s="127">
        <f>(I54+I55)*23%</f>
        <v>950.75099999999998</v>
      </c>
      <c r="J70" s="128"/>
      <c r="K70" s="129"/>
      <c r="L70" s="127">
        <f>L54*23%</f>
        <v>874</v>
      </c>
      <c r="M70" s="128"/>
      <c r="N70" s="129"/>
      <c r="O70" s="127">
        <f>O54*23%</f>
        <v>543.05070000000001</v>
      </c>
      <c r="P70" s="128"/>
      <c r="Q70" s="129"/>
      <c r="R70" s="85"/>
      <c r="S70" s="63"/>
      <c r="T70" s="63"/>
      <c r="U70" s="63"/>
      <c r="V70" s="63"/>
      <c r="W70" s="63"/>
      <c r="X70" s="50"/>
    </row>
    <row r="71" spans="2:24" ht="15.75" thickBot="1" x14ac:dyDescent="0.3">
      <c r="B71" s="154" t="s">
        <v>60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6"/>
      <c r="S71" s="117"/>
      <c r="T71" s="63"/>
      <c r="U71" s="63"/>
      <c r="V71" s="63"/>
      <c r="W71" s="63"/>
      <c r="X71" s="63"/>
    </row>
    <row r="72" spans="2:24" ht="21" customHeight="1" thickBot="1" x14ac:dyDescent="0.3">
      <c r="B72" s="95" t="s">
        <v>61</v>
      </c>
      <c r="C72" s="97"/>
      <c r="D72" s="3">
        <v>3010</v>
      </c>
      <c r="E72" s="3">
        <v>2533</v>
      </c>
      <c r="F72" s="4">
        <v>362.78</v>
      </c>
      <c r="G72" s="8">
        <f>G73</f>
        <v>0</v>
      </c>
      <c r="H72" s="8">
        <v>0</v>
      </c>
      <c r="I72" s="157">
        <f>I73</f>
        <v>1480</v>
      </c>
      <c r="J72" s="158"/>
      <c r="K72" s="159"/>
      <c r="L72" s="157">
        <f t="shared" ref="L72" si="3">L73</f>
        <v>0</v>
      </c>
      <c r="M72" s="158"/>
      <c r="N72" s="159"/>
      <c r="O72" s="157">
        <f t="shared" ref="O72" si="4">O73</f>
        <v>0</v>
      </c>
      <c r="P72" s="158"/>
      <c r="Q72" s="159"/>
      <c r="R72" s="85"/>
      <c r="S72" s="63"/>
      <c r="T72" s="63"/>
      <c r="U72" s="63"/>
      <c r="V72" s="63"/>
      <c r="W72" s="63"/>
      <c r="X72" s="50"/>
    </row>
    <row r="73" spans="2:24" ht="22.5" customHeight="1" thickBot="1" x14ac:dyDescent="0.3">
      <c r="B73" s="136" t="s">
        <v>62</v>
      </c>
      <c r="C73" s="137"/>
      <c r="D73" s="3">
        <v>3011</v>
      </c>
      <c r="E73" s="3">
        <v>2281.6</v>
      </c>
      <c r="F73" s="4">
        <v>362.78</v>
      </c>
      <c r="G73" s="9">
        <f>G74</f>
        <v>0</v>
      </c>
      <c r="H73" s="9">
        <v>0</v>
      </c>
      <c r="I73" s="162">
        <f>I76</f>
        <v>1480</v>
      </c>
      <c r="J73" s="163"/>
      <c r="K73" s="164"/>
      <c r="L73" s="162">
        <v>0</v>
      </c>
      <c r="M73" s="163"/>
      <c r="N73" s="164"/>
      <c r="O73" s="162">
        <v>0</v>
      </c>
      <c r="P73" s="163"/>
      <c r="Q73" s="164"/>
      <c r="R73" s="85"/>
      <c r="S73" s="63"/>
      <c r="T73" s="63"/>
      <c r="U73" s="165"/>
      <c r="V73" s="165"/>
      <c r="W73" s="165"/>
      <c r="X73" s="50"/>
    </row>
    <row r="74" spans="2:24" ht="15.75" thickBot="1" x14ac:dyDescent="0.3">
      <c r="B74" s="160" t="s">
        <v>63</v>
      </c>
      <c r="C74" s="161"/>
      <c r="D74" s="3">
        <v>3020</v>
      </c>
      <c r="E74" s="3">
        <v>2533</v>
      </c>
      <c r="F74" s="14">
        <v>362.78</v>
      </c>
      <c r="G74" s="9">
        <f>G76</f>
        <v>0</v>
      </c>
      <c r="H74" s="9">
        <v>0</v>
      </c>
      <c r="I74" s="162">
        <f>I76</f>
        <v>1480</v>
      </c>
      <c r="J74" s="163"/>
      <c r="K74" s="164"/>
      <c r="L74" s="162">
        <v>0</v>
      </c>
      <c r="M74" s="163"/>
      <c r="N74" s="164"/>
      <c r="O74" s="162">
        <v>0</v>
      </c>
      <c r="P74" s="163"/>
      <c r="Q74" s="164"/>
      <c r="R74" s="85"/>
      <c r="S74" s="63"/>
      <c r="T74" s="63"/>
      <c r="U74" s="63"/>
      <c r="V74" s="63"/>
      <c r="W74" s="63"/>
      <c r="X74" s="50"/>
    </row>
    <row r="75" spans="2:24" ht="15.75" thickBot="1" x14ac:dyDescent="0.3">
      <c r="B75" s="152" t="s">
        <v>64</v>
      </c>
      <c r="C75" s="153"/>
      <c r="D75" s="3">
        <v>3021</v>
      </c>
      <c r="E75" s="3"/>
      <c r="F75" s="14"/>
      <c r="G75" s="10"/>
      <c r="H75" s="10"/>
      <c r="I75" s="166"/>
      <c r="J75" s="167"/>
      <c r="K75" s="168"/>
      <c r="L75" s="166"/>
      <c r="M75" s="167"/>
      <c r="N75" s="168"/>
      <c r="O75" s="166"/>
      <c r="P75" s="167"/>
      <c r="Q75" s="168"/>
      <c r="R75" s="85"/>
      <c r="S75" s="63"/>
      <c r="T75" s="63"/>
      <c r="U75" s="63"/>
      <c r="V75" s="63"/>
      <c r="W75" s="63"/>
      <c r="X75" s="50"/>
    </row>
    <row r="76" spans="2:24" ht="21" customHeight="1" thickBot="1" x14ac:dyDescent="0.3">
      <c r="B76" s="130" t="s">
        <v>65</v>
      </c>
      <c r="C76" s="131"/>
      <c r="D76" s="3">
        <v>3022</v>
      </c>
      <c r="E76" s="3">
        <v>2090</v>
      </c>
      <c r="F76" s="14">
        <v>362.78</v>
      </c>
      <c r="G76" s="8"/>
      <c r="H76" s="8">
        <v>0</v>
      </c>
      <c r="I76" s="157">
        <v>1480</v>
      </c>
      <c r="J76" s="158"/>
      <c r="K76" s="159"/>
      <c r="L76" s="157">
        <v>0</v>
      </c>
      <c r="M76" s="158"/>
      <c r="N76" s="159"/>
      <c r="O76" s="157">
        <v>0</v>
      </c>
      <c r="P76" s="158"/>
      <c r="Q76" s="159"/>
      <c r="R76" s="85"/>
      <c r="S76" s="63"/>
      <c r="T76" s="63"/>
      <c r="U76" s="63"/>
      <c r="V76" s="63"/>
      <c r="W76" s="63"/>
      <c r="X76" s="50"/>
    </row>
    <row r="77" spans="2:24" ht="21.75" customHeight="1" thickBot="1" x14ac:dyDescent="0.3">
      <c r="B77" s="130" t="s">
        <v>66</v>
      </c>
      <c r="C77" s="131"/>
      <c r="D77" s="3">
        <v>3023</v>
      </c>
      <c r="E77" s="3"/>
      <c r="F77" s="2"/>
      <c r="G77" s="3" t="s">
        <v>67</v>
      </c>
      <c r="H77" s="3" t="s">
        <v>67</v>
      </c>
      <c r="I77" s="141" t="s">
        <v>67</v>
      </c>
      <c r="J77" s="142"/>
      <c r="K77" s="143"/>
      <c r="L77" s="141" t="s">
        <v>67</v>
      </c>
      <c r="M77" s="142"/>
      <c r="N77" s="143"/>
      <c r="O77" s="141" t="s">
        <v>67</v>
      </c>
      <c r="P77" s="142"/>
      <c r="Q77" s="143"/>
      <c r="R77" s="85"/>
      <c r="S77" s="63"/>
      <c r="T77" s="63"/>
      <c r="U77" s="63"/>
      <c r="V77" s="63"/>
      <c r="W77" s="63"/>
      <c r="X77" s="50"/>
    </row>
    <row r="78" spans="2:24" ht="17.25" customHeight="1" thickBot="1" x14ac:dyDescent="0.3">
      <c r="B78" s="130" t="s">
        <v>68</v>
      </c>
      <c r="C78" s="131"/>
      <c r="D78" s="3">
        <v>3024</v>
      </c>
      <c r="E78" s="3"/>
      <c r="F78" s="2"/>
      <c r="G78" s="3" t="s">
        <v>67</v>
      </c>
      <c r="H78" s="3" t="s">
        <v>67</v>
      </c>
      <c r="I78" s="141" t="s">
        <v>67</v>
      </c>
      <c r="J78" s="142"/>
      <c r="K78" s="143"/>
      <c r="L78" s="141" t="s">
        <v>67</v>
      </c>
      <c r="M78" s="142"/>
      <c r="N78" s="143"/>
      <c r="O78" s="141" t="s">
        <v>67</v>
      </c>
      <c r="P78" s="142"/>
      <c r="Q78" s="143"/>
      <c r="R78" s="85"/>
      <c r="S78" s="63"/>
      <c r="T78" s="63"/>
      <c r="U78" s="63"/>
      <c r="V78" s="63"/>
      <c r="W78" s="63"/>
      <c r="X78" s="50"/>
    </row>
    <row r="79" spans="2:24" ht="24" customHeight="1" thickBot="1" x14ac:dyDescent="0.3">
      <c r="B79" s="130" t="s">
        <v>69</v>
      </c>
      <c r="C79" s="171"/>
      <c r="D79" s="3">
        <v>3025</v>
      </c>
      <c r="E79" s="3"/>
      <c r="F79" s="2"/>
      <c r="G79" s="3" t="s">
        <v>67</v>
      </c>
      <c r="H79" s="3" t="s">
        <v>67</v>
      </c>
      <c r="I79" s="141" t="s">
        <v>67</v>
      </c>
      <c r="J79" s="142"/>
      <c r="K79" s="143"/>
      <c r="L79" s="141" t="s">
        <v>67</v>
      </c>
      <c r="M79" s="142"/>
      <c r="N79" s="143"/>
      <c r="O79" s="141" t="s">
        <v>67</v>
      </c>
      <c r="P79" s="142"/>
      <c r="Q79" s="143"/>
      <c r="R79" s="85"/>
      <c r="S79" s="63"/>
      <c r="T79" s="63"/>
      <c r="U79" s="63"/>
      <c r="V79" s="63"/>
      <c r="W79" s="63"/>
      <c r="X79" s="50"/>
    </row>
    <row r="80" spans="2:24" ht="15.75" thickBot="1" x14ac:dyDescent="0.3">
      <c r="B80" s="169" t="s">
        <v>70</v>
      </c>
      <c r="C80" s="170"/>
      <c r="D80" s="3">
        <v>3026</v>
      </c>
      <c r="E80" s="14">
        <v>443</v>
      </c>
      <c r="F80" s="4">
        <v>0</v>
      </c>
      <c r="G80" s="3" t="s">
        <v>67</v>
      </c>
      <c r="H80" s="3" t="s">
        <v>67</v>
      </c>
      <c r="I80" s="141" t="s">
        <v>67</v>
      </c>
      <c r="J80" s="142"/>
      <c r="K80" s="143"/>
      <c r="L80" s="141" t="s">
        <v>67</v>
      </c>
      <c r="M80" s="142"/>
      <c r="N80" s="143"/>
      <c r="O80" s="141" t="s">
        <v>67</v>
      </c>
      <c r="P80" s="142"/>
      <c r="Q80" s="143"/>
      <c r="R80" s="85"/>
      <c r="S80" s="63"/>
      <c r="T80" s="63"/>
      <c r="U80" s="63"/>
      <c r="V80" s="63"/>
      <c r="W80" s="63"/>
      <c r="X80" s="50"/>
    </row>
    <row r="81" spans="2:25" s="53" customFormat="1" ht="25.5" customHeight="1" thickBot="1" x14ac:dyDescent="0.25">
      <c r="B81" s="160" t="s">
        <v>71</v>
      </c>
      <c r="C81" s="161"/>
      <c r="D81" s="47">
        <v>4010</v>
      </c>
      <c r="E81" s="46">
        <v>25478.880000000001</v>
      </c>
      <c r="F81" s="46">
        <v>24917.83</v>
      </c>
      <c r="G81" s="8">
        <f>H81+I81+L81+O81-0.01</f>
        <v>23141.956000000002</v>
      </c>
      <c r="H81" s="8">
        <f>H39</f>
        <v>5703.5959999999995</v>
      </c>
      <c r="I81" s="86">
        <f>I39</f>
        <v>7701.0999999999995</v>
      </c>
      <c r="J81" s="88"/>
      <c r="K81" s="87"/>
      <c r="L81" s="86">
        <f>L39</f>
        <v>5243.82</v>
      </c>
      <c r="M81" s="88"/>
      <c r="N81" s="87"/>
      <c r="O81" s="109">
        <f>O39</f>
        <v>4493.45</v>
      </c>
      <c r="P81" s="172"/>
      <c r="Q81" s="173"/>
      <c r="R81" s="174"/>
      <c r="S81" s="175"/>
      <c r="T81" s="175"/>
      <c r="U81" s="175"/>
      <c r="V81" s="175"/>
      <c r="W81" s="175"/>
      <c r="X81" s="28"/>
    </row>
    <row r="82" spans="2:25" s="53" customFormat="1" ht="21" customHeight="1" thickBot="1" x14ac:dyDescent="0.25">
      <c r="B82" s="92" t="s">
        <v>72</v>
      </c>
      <c r="C82" s="135"/>
      <c r="D82" s="47">
        <v>5010</v>
      </c>
      <c r="E82" s="46">
        <v>25366.18</v>
      </c>
      <c r="F82" s="46">
        <v>24917.83</v>
      </c>
      <c r="G82" s="8">
        <f>H82+I82+L82+O82</f>
        <v>23141.953999999998</v>
      </c>
      <c r="H82" s="8">
        <f>H46+H72</f>
        <v>6316.07</v>
      </c>
      <c r="I82" s="120">
        <f>I46-0.01</f>
        <v>7021.3629999999994</v>
      </c>
      <c r="J82" s="121"/>
      <c r="K82" s="122"/>
      <c r="L82" s="120">
        <f>L46+L72</f>
        <v>6188.4329999999991</v>
      </c>
      <c r="M82" s="121"/>
      <c r="N82" s="122"/>
      <c r="O82" s="157">
        <f>O46+O72</f>
        <v>3616.0880000000002</v>
      </c>
      <c r="P82" s="172"/>
      <c r="Q82" s="173"/>
      <c r="R82" s="174"/>
      <c r="S82" s="175"/>
      <c r="T82" s="175"/>
      <c r="U82" s="175"/>
      <c r="V82" s="175"/>
      <c r="W82" s="175"/>
      <c r="X82" s="28"/>
      <c r="Y82" s="29">
        <f>G81-G82</f>
        <v>2.0000000040454324E-3</v>
      </c>
    </row>
    <row r="83" spans="2:25" ht="15.75" thickBot="1" x14ac:dyDescent="0.3">
      <c r="B83" s="89" t="s">
        <v>73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1"/>
      <c r="S83" s="85"/>
      <c r="T83" s="63"/>
      <c r="U83" s="63"/>
      <c r="V83" s="63"/>
      <c r="W83" s="63"/>
      <c r="X83" s="63"/>
    </row>
    <row r="84" spans="2:25" ht="15.75" thickBot="1" x14ac:dyDescent="0.3">
      <c r="B84" s="92" t="s">
        <v>74</v>
      </c>
      <c r="C84" s="94"/>
      <c r="D84" s="11">
        <v>6010</v>
      </c>
      <c r="E84" s="2">
        <v>93.25</v>
      </c>
      <c r="F84" s="12">
        <f>F85+F86+F87+F88+F89+F90</f>
        <v>79</v>
      </c>
      <c r="G84" s="12">
        <f>G85+G86+G87+G88+G89+G90</f>
        <v>76.5</v>
      </c>
      <c r="H84" s="12">
        <f>H85+H86+H87+H88+H89+H90</f>
        <v>76.5</v>
      </c>
      <c r="I84" s="176">
        <f>I85+I86+I87+I88+I89+I90</f>
        <v>76.5</v>
      </c>
      <c r="J84" s="177"/>
      <c r="K84" s="178"/>
      <c r="L84" s="176">
        <f>L85+L86+L87+L88+L89+L90</f>
        <v>76.5</v>
      </c>
      <c r="M84" s="177"/>
      <c r="N84" s="178"/>
      <c r="O84" s="109">
        <f>O85+O86+O87+O88+O89+O90</f>
        <v>76.5</v>
      </c>
      <c r="P84" s="110"/>
      <c r="Q84" s="111"/>
      <c r="R84" s="85"/>
      <c r="S84" s="63"/>
      <c r="T84" s="63"/>
      <c r="U84" s="63"/>
      <c r="V84" s="63"/>
      <c r="W84" s="63"/>
      <c r="X84" s="50"/>
    </row>
    <row r="85" spans="2:25" ht="15.75" thickBot="1" x14ac:dyDescent="0.3">
      <c r="B85" s="112" t="s">
        <v>75</v>
      </c>
      <c r="C85" s="126"/>
      <c r="D85" s="11">
        <v>6011</v>
      </c>
      <c r="E85" s="3">
        <v>1</v>
      </c>
      <c r="F85" s="11">
        <v>1</v>
      </c>
      <c r="G85" s="11">
        <v>1</v>
      </c>
      <c r="H85" s="11">
        <v>1</v>
      </c>
      <c r="I85" s="179">
        <v>1</v>
      </c>
      <c r="J85" s="180"/>
      <c r="K85" s="181"/>
      <c r="L85" s="179">
        <v>1</v>
      </c>
      <c r="M85" s="180"/>
      <c r="N85" s="181"/>
      <c r="O85" s="182">
        <v>1</v>
      </c>
      <c r="P85" s="183"/>
      <c r="Q85" s="184"/>
      <c r="R85" s="85"/>
      <c r="S85" s="63"/>
      <c r="T85" s="63"/>
      <c r="U85" s="63"/>
      <c r="V85" s="63"/>
      <c r="W85" s="63"/>
      <c r="X85" s="50"/>
    </row>
    <row r="86" spans="2:25" ht="15.75" thickBot="1" x14ac:dyDescent="0.3">
      <c r="B86" s="112" t="s">
        <v>76</v>
      </c>
      <c r="C86" s="114"/>
      <c r="D86" s="11">
        <v>6012</v>
      </c>
      <c r="E86" s="3">
        <v>22.25</v>
      </c>
      <c r="F86" s="11">
        <v>20</v>
      </c>
      <c r="G86" s="11">
        <v>20</v>
      </c>
      <c r="H86" s="11">
        <v>20</v>
      </c>
      <c r="I86" s="179">
        <v>20</v>
      </c>
      <c r="J86" s="180"/>
      <c r="K86" s="181"/>
      <c r="L86" s="179">
        <v>20</v>
      </c>
      <c r="M86" s="180"/>
      <c r="N86" s="181"/>
      <c r="O86" s="182">
        <v>20</v>
      </c>
      <c r="P86" s="183"/>
      <c r="Q86" s="184"/>
      <c r="R86" s="85"/>
      <c r="S86" s="63"/>
      <c r="T86" s="63"/>
      <c r="U86" s="63"/>
      <c r="V86" s="63"/>
      <c r="W86" s="63"/>
      <c r="X86" s="50"/>
    </row>
    <row r="87" spans="2:25" ht="15.75" thickBot="1" x14ac:dyDescent="0.3">
      <c r="B87" s="112" t="s">
        <v>77</v>
      </c>
      <c r="C87" s="126"/>
      <c r="D87" s="11">
        <v>6013</v>
      </c>
      <c r="E87" s="3">
        <v>14.25</v>
      </c>
      <c r="F87" s="11">
        <v>15.5</v>
      </c>
      <c r="G87" s="11">
        <v>15.5</v>
      </c>
      <c r="H87" s="11">
        <v>15.5</v>
      </c>
      <c r="I87" s="179">
        <v>15.5</v>
      </c>
      <c r="J87" s="180"/>
      <c r="K87" s="181"/>
      <c r="L87" s="179">
        <v>15.5</v>
      </c>
      <c r="M87" s="180"/>
      <c r="N87" s="181"/>
      <c r="O87" s="182">
        <v>15.5</v>
      </c>
      <c r="P87" s="183"/>
      <c r="Q87" s="184"/>
      <c r="R87" s="85"/>
      <c r="S87" s="63"/>
      <c r="T87" s="63"/>
      <c r="U87" s="63"/>
      <c r="V87" s="63"/>
      <c r="W87" s="63"/>
      <c r="X87" s="50"/>
    </row>
    <row r="88" spans="2:25" ht="15.75" thickBot="1" x14ac:dyDescent="0.3">
      <c r="B88" s="112" t="s">
        <v>78</v>
      </c>
      <c r="C88" s="114"/>
      <c r="D88" s="11">
        <v>6014</v>
      </c>
      <c r="E88" s="3">
        <v>31</v>
      </c>
      <c r="F88" s="11">
        <v>29</v>
      </c>
      <c r="G88" s="11">
        <v>27</v>
      </c>
      <c r="H88" s="11">
        <v>27</v>
      </c>
      <c r="I88" s="179">
        <v>27</v>
      </c>
      <c r="J88" s="180"/>
      <c r="K88" s="181"/>
      <c r="L88" s="179">
        <v>27</v>
      </c>
      <c r="M88" s="180"/>
      <c r="N88" s="181"/>
      <c r="O88" s="182">
        <v>27</v>
      </c>
      <c r="P88" s="183"/>
      <c r="Q88" s="184"/>
      <c r="R88" s="85"/>
      <c r="S88" s="63"/>
      <c r="T88" s="63"/>
      <c r="U88" s="63"/>
      <c r="V88" s="63"/>
      <c r="W88" s="63"/>
      <c r="X88" s="50"/>
    </row>
    <row r="89" spans="2:25" ht="15.75" thickBot="1" x14ac:dyDescent="0.3">
      <c r="B89" s="112" t="s">
        <v>79</v>
      </c>
      <c r="C89" s="114"/>
      <c r="D89" s="11">
        <v>6015</v>
      </c>
      <c r="E89" s="3">
        <v>6.5</v>
      </c>
      <c r="F89" s="11">
        <v>7.5</v>
      </c>
      <c r="G89" s="11">
        <v>7</v>
      </c>
      <c r="H89" s="11">
        <v>7</v>
      </c>
      <c r="I89" s="179">
        <v>7</v>
      </c>
      <c r="J89" s="180"/>
      <c r="K89" s="181"/>
      <c r="L89" s="179">
        <v>7</v>
      </c>
      <c r="M89" s="180"/>
      <c r="N89" s="181"/>
      <c r="O89" s="182">
        <v>7</v>
      </c>
      <c r="P89" s="183"/>
      <c r="Q89" s="184"/>
      <c r="R89" s="85"/>
      <c r="S89" s="63"/>
      <c r="T89" s="63"/>
      <c r="U89" s="63"/>
      <c r="V89" s="63"/>
      <c r="W89" s="63"/>
      <c r="X89" s="50"/>
    </row>
    <row r="90" spans="2:25" ht="15.75" thickBot="1" x14ac:dyDescent="0.3">
      <c r="B90" s="112" t="s">
        <v>80</v>
      </c>
      <c r="C90" s="114"/>
      <c r="D90" s="11">
        <v>6016</v>
      </c>
      <c r="E90" s="3">
        <v>18.25</v>
      </c>
      <c r="F90" s="11">
        <v>6</v>
      </c>
      <c r="G90" s="11">
        <v>6</v>
      </c>
      <c r="H90" s="11">
        <v>6</v>
      </c>
      <c r="I90" s="179">
        <v>6</v>
      </c>
      <c r="J90" s="180"/>
      <c r="K90" s="181"/>
      <c r="L90" s="179">
        <v>6</v>
      </c>
      <c r="M90" s="180"/>
      <c r="N90" s="181"/>
      <c r="O90" s="182">
        <v>6</v>
      </c>
      <c r="P90" s="183"/>
      <c r="Q90" s="184"/>
      <c r="R90" s="85"/>
      <c r="S90" s="63"/>
      <c r="T90" s="63"/>
      <c r="U90" s="63"/>
      <c r="V90" s="63"/>
      <c r="W90" s="63"/>
      <c r="X90" s="50"/>
    </row>
    <row r="91" spans="2:25" ht="15.75" thickBot="1" x14ac:dyDescent="0.3">
      <c r="B91" s="92" t="s">
        <v>81</v>
      </c>
      <c r="C91" s="135"/>
      <c r="D91" s="11">
        <v>6020</v>
      </c>
      <c r="E91" s="47">
        <v>15644.84</v>
      </c>
      <c r="F91" s="8">
        <f>G91+H91+K91+N91</f>
        <v>16332.689999999999</v>
      </c>
      <c r="G91" s="8">
        <f>H91+I91+L91+O91</f>
        <v>12971.89</v>
      </c>
      <c r="H91" s="8">
        <f>H54</f>
        <v>3360.8</v>
      </c>
      <c r="I91" s="176">
        <f>I54</f>
        <v>3450</v>
      </c>
      <c r="J91" s="177"/>
      <c r="K91" s="178"/>
      <c r="L91" s="176">
        <f>L54</f>
        <v>3800</v>
      </c>
      <c r="M91" s="177"/>
      <c r="N91" s="178"/>
      <c r="O91" s="109">
        <f>O54</f>
        <v>2361.09</v>
      </c>
      <c r="P91" s="110"/>
      <c r="Q91" s="111"/>
      <c r="R91" s="85"/>
      <c r="S91" s="63"/>
      <c r="T91" s="63"/>
      <c r="U91" s="63"/>
      <c r="V91" s="63"/>
      <c r="W91" s="63"/>
      <c r="X91" s="50"/>
    </row>
    <row r="92" spans="2:25" ht="15.75" thickBot="1" x14ac:dyDescent="0.3">
      <c r="B92" s="112" t="s">
        <v>75</v>
      </c>
      <c r="C92" s="126"/>
      <c r="D92" s="11">
        <v>6021</v>
      </c>
      <c r="E92" s="3">
        <v>924</v>
      </c>
      <c r="F92" s="9">
        <f>G92+H92+K92+N92</f>
        <v>965</v>
      </c>
      <c r="G92" s="9">
        <f>H92+I92+L92+O92</f>
        <v>770</v>
      </c>
      <c r="H92" s="9">
        <v>195</v>
      </c>
      <c r="I92" s="185">
        <v>195</v>
      </c>
      <c r="J92" s="186"/>
      <c r="K92" s="187"/>
      <c r="L92" s="185">
        <v>230</v>
      </c>
      <c r="M92" s="186"/>
      <c r="N92" s="187"/>
      <c r="O92" s="162">
        <v>150</v>
      </c>
      <c r="P92" s="163"/>
      <c r="Q92" s="164"/>
      <c r="R92" s="85"/>
      <c r="S92" s="63"/>
      <c r="T92" s="63"/>
      <c r="U92" s="63"/>
      <c r="V92" s="63"/>
      <c r="W92" s="63"/>
      <c r="X92" s="50"/>
    </row>
    <row r="93" spans="2:25" ht="15.75" thickBot="1" x14ac:dyDescent="0.3">
      <c r="B93" s="112" t="s">
        <v>82</v>
      </c>
      <c r="C93" s="126"/>
      <c r="D93" s="11">
        <v>6022</v>
      </c>
      <c r="E93" s="3">
        <v>5006.63</v>
      </c>
      <c r="F93" s="9">
        <f t="shared" ref="F93:G97" si="5">G93+H93+K93+N93</f>
        <v>5050</v>
      </c>
      <c r="G93" s="9">
        <f t="shared" si="5"/>
        <v>4000</v>
      </c>
      <c r="H93" s="11">
        <v>1050</v>
      </c>
      <c r="I93" s="179">
        <v>1100</v>
      </c>
      <c r="J93" s="180"/>
      <c r="K93" s="181"/>
      <c r="L93" s="179">
        <f>1200</f>
        <v>1200</v>
      </c>
      <c r="M93" s="180"/>
      <c r="N93" s="181"/>
      <c r="O93" s="162">
        <v>650</v>
      </c>
      <c r="P93" s="163"/>
      <c r="Q93" s="164"/>
      <c r="R93" s="85"/>
      <c r="S93" s="63"/>
      <c r="T93" s="63"/>
      <c r="U93" s="63"/>
      <c r="V93" s="63"/>
      <c r="W93" s="63"/>
      <c r="X93" s="50"/>
    </row>
    <row r="94" spans="2:25" ht="15.75" thickBot="1" x14ac:dyDescent="0.3">
      <c r="B94" s="112" t="s">
        <v>77</v>
      </c>
      <c r="C94" s="126"/>
      <c r="D94" s="11">
        <v>6023</v>
      </c>
      <c r="E94" s="3">
        <v>2386.29</v>
      </c>
      <c r="F94" s="9">
        <f t="shared" si="5"/>
        <v>4695</v>
      </c>
      <c r="G94" s="9">
        <f t="shared" si="5"/>
        <v>3695</v>
      </c>
      <c r="H94" s="11">
        <v>1000</v>
      </c>
      <c r="I94" s="179">
        <v>950</v>
      </c>
      <c r="J94" s="180"/>
      <c r="K94" s="181"/>
      <c r="L94" s="179">
        <v>1100</v>
      </c>
      <c r="M94" s="180"/>
      <c r="N94" s="181"/>
      <c r="O94" s="182">
        <v>645</v>
      </c>
      <c r="P94" s="183"/>
      <c r="Q94" s="184"/>
      <c r="R94" s="85"/>
      <c r="S94" s="63"/>
      <c r="T94" s="63"/>
      <c r="U94" s="63"/>
      <c r="V94" s="63"/>
      <c r="W94" s="63"/>
      <c r="X94" s="50"/>
    </row>
    <row r="95" spans="2:25" ht="15.75" thickBot="1" x14ac:dyDescent="0.3">
      <c r="B95" s="112" t="s">
        <v>78</v>
      </c>
      <c r="C95" s="114"/>
      <c r="D95" s="11">
        <v>6024</v>
      </c>
      <c r="E95" s="3">
        <v>4788.7299999999996</v>
      </c>
      <c r="F95" s="9">
        <f t="shared" si="5"/>
        <v>4056.09</v>
      </c>
      <c r="G95" s="9">
        <f t="shared" si="5"/>
        <v>3256.09</v>
      </c>
      <c r="H95" s="11">
        <v>800</v>
      </c>
      <c r="I95" s="179">
        <v>900</v>
      </c>
      <c r="J95" s="180"/>
      <c r="K95" s="181"/>
      <c r="L95" s="179">
        <v>900</v>
      </c>
      <c r="M95" s="180"/>
      <c r="N95" s="181"/>
      <c r="O95" s="182">
        <v>656.09</v>
      </c>
      <c r="P95" s="183"/>
      <c r="Q95" s="184"/>
      <c r="R95" s="85"/>
      <c r="S95" s="63"/>
      <c r="T95" s="63"/>
      <c r="U95" s="63"/>
      <c r="V95" s="63"/>
      <c r="W95" s="63"/>
      <c r="X95" s="50"/>
    </row>
    <row r="96" spans="2:25" ht="15.75" thickBot="1" x14ac:dyDescent="0.3">
      <c r="B96" s="112" t="s">
        <v>79</v>
      </c>
      <c r="C96" s="114"/>
      <c r="D96" s="11">
        <v>6025</v>
      </c>
      <c r="E96" s="3">
        <v>721.65</v>
      </c>
      <c r="F96" s="9">
        <f t="shared" si="5"/>
        <v>807.59999999999991</v>
      </c>
      <c r="G96" s="9">
        <f t="shared" si="5"/>
        <v>638.79999999999995</v>
      </c>
      <c r="H96" s="11">
        <v>168.8</v>
      </c>
      <c r="I96" s="179">
        <v>155</v>
      </c>
      <c r="J96" s="180"/>
      <c r="K96" s="181"/>
      <c r="L96" s="179">
        <v>185</v>
      </c>
      <c r="M96" s="180"/>
      <c r="N96" s="181"/>
      <c r="O96" s="182">
        <v>130</v>
      </c>
      <c r="P96" s="183"/>
      <c r="Q96" s="184"/>
      <c r="R96" s="85"/>
      <c r="S96" s="63"/>
      <c r="T96" s="63"/>
      <c r="U96" s="63"/>
      <c r="V96" s="63"/>
      <c r="W96" s="63"/>
      <c r="X96" s="50"/>
    </row>
    <row r="97" spans="1:24" ht="15.75" thickBot="1" x14ac:dyDescent="0.3">
      <c r="B97" s="112" t="s">
        <v>80</v>
      </c>
      <c r="C97" s="114"/>
      <c r="D97" s="11">
        <v>6026</v>
      </c>
      <c r="E97" s="3">
        <v>1089.6099999999999</v>
      </c>
      <c r="F97" s="9">
        <f t="shared" si="5"/>
        <v>759</v>
      </c>
      <c r="G97" s="9">
        <f t="shared" si="5"/>
        <v>612</v>
      </c>
      <c r="H97" s="11">
        <f>147+50-50</f>
        <v>147</v>
      </c>
      <c r="I97" s="182">
        <v>150</v>
      </c>
      <c r="J97" s="183"/>
      <c r="K97" s="184"/>
      <c r="L97" s="182">
        <v>185</v>
      </c>
      <c r="M97" s="183"/>
      <c r="N97" s="184"/>
      <c r="O97" s="182">
        <v>130</v>
      </c>
      <c r="P97" s="183"/>
      <c r="Q97" s="184"/>
      <c r="R97" s="85"/>
      <c r="S97" s="63"/>
      <c r="T97" s="63"/>
      <c r="U97" s="63"/>
      <c r="V97" s="63"/>
      <c r="W97" s="63"/>
      <c r="X97" s="50"/>
    </row>
    <row r="98" spans="1:24" ht="0.75" customHeight="1" x14ac:dyDescent="0.25">
      <c r="G98" s="32"/>
      <c r="H98" s="32"/>
      <c r="I98" s="188"/>
      <c r="J98" s="188"/>
      <c r="K98" s="188"/>
      <c r="L98" s="189"/>
      <c r="M98" s="99"/>
      <c r="N98" s="32"/>
      <c r="O98" s="189"/>
      <c r="P98" s="99"/>
      <c r="Q98" s="99"/>
      <c r="R98" s="63"/>
      <c r="S98" s="63"/>
      <c r="T98" s="63"/>
      <c r="U98" s="63"/>
      <c r="V98" s="63"/>
      <c r="W98" s="63"/>
      <c r="X98" s="50"/>
    </row>
    <row r="99" spans="1:24" x14ac:dyDescent="0.25">
      <c r="G99" s="32"/>
      <c r="H99" s="32"/>
      <c r="I99" s="190"/>
      <c r="J99" s="190"/>
      <c r="K99" s="190"/>
      <c r="L99" s="190"/>
      <c r="M99" s="190"/>
      <c r="N99" s="32"/>
      <c r="O99" s="190"/>
      <c r="P99" s="190"/>
      <c r="Q99" s="190"/>
      <c r="X99" s="50"/>
    </row>
    <row r="100" spans="1:24" ht="18.75" x14ac:dyDescent="0.3">
      <c r="C100" s="54" t="s">
        <v>83</v>
      </c>
      <c r="D100" s="55"/>
      <c r="E100" s="55"/>
      <c r="F100" s="55"/>
      <c r="G100" s="55"/>
      <c r="H100" s="55"/>
      <c r="I100" s="191" t="s">
        <v>84</v>
      </c>
      <c r="J100" s="191"/>
      <c r="K100" s="191"/>
      <c r="L100" s="191"/>
      <c r="M100" s="191"/>
      <c r="N100" s="192"/>
      <c r="O100" s="192"/>
      <c r="P100" s="192"/>
      <c r="Q100" s="192"/>
      <c r="R100" s="192"/>
      <c r="S100" s="192"/>
      <c r="T100" s="192"/>
      <c r="U100" s="192"/>
      <c r="V100" s="192"/>
      <c r="W100" s="193"/>
      <c r="X100" s="193"/>
    </row>
    <row r="101" spans="1:24" ht="18.75" x14ac:dyDescent="0.3">
      <c r="C101" s="55"/>
      <c r="D101" s="55"/>
      <c r="E101" s="55"/>
      <c r="F101" s="55"/>
      <c r="G101" s="55"/>
      <c r="H101" s="57"/>
      <c r="I101" s="194"/>
      <c r="J101" s="192"/>
      <c r="K101" s="192"/>
      <c r="L101" s="194"/>
      <c r="M101" s="192"/>
      <c r="N101" s="192"/>
      <c r="O101" s="194"/>
      <c r="P101" s="192"/>
      <c r="Q101" s="192"/>
      <c r="R101" s="192"/>
      <c r="S101" s="192"/>
      <c r="T101" s="192"/>
      <c r="U101" s="192"/>
      <c r="V101" s="192"/>
      <c r="W101" s="192"/>
      <c r="X101" s="56"/>
    </row>
    <row r="102" spans="1:24" ht="18.75" x14ac:dyDescent="0.3">
      <c r="C102" s="54" t="s">
        <v>85</v>
      </c>
      <c r="D102" s="55"/>
      <c r="E102" s="55"/>
      <c r="F102" s="55"/>
      <c r="G102" s="55"/>
      <c r="H102" s="55"/>
      <c r="I102" s="191" t="s">
        <v>86</v>
      </c>
      <c r="J102" s="191"/>
      <c r="K102" s="191"/>
      <c r="L102" s="191"/>
      <c r="M102" s="191"/>
      <c r="N102" s="192"/>
      <c r="O102" s="192"/>
      <c r="P102" s="192"/>
      <c r="Q102" s="192"/>
      <c r="R102" s="192"/>
      <c r="S102" s="192"/>
      <c r="T102" s="192"/>
      <c r="U102" s="192"/>
      <c r="V102" s="192"/>
      <c r="W102" s="193"/>
      <c r="X102" s="193"/>
    </row>
    <row r="103" spans="1:24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</row>
    <row r="104" spans="1:24" x14ac:dyDescent="0.25">
      <c r="A104" s="13"/>
    </row>
  </sheetData>
  <mergeCells count="477">
    <mergeCell ref="I102:M102"/>
    <mergeCell ref="N102:P102"/>
    <mergeCell ref="Q102:S102"/>
    <mergeCell ref="T102:V102"/>
    <mergeCell ref="W102:X102"/>
    <mergeCell ref="I100:M100"/>
    <mergeCell ref="N100:P100"/>
    <mergeCell ref="Q100:S100"/>
    <mergeCell ref="T100:V100"/>
    <mergeCell ref="W100:X100"/>
    <mergeCell ref="I101:K101"/>
    <mergeCell ref="L101:N101"/>
    <mergeCell ref="O101:Q101"/>
    <mergeCell ref="R101:T101"/>
    <mergeCell ref="U101:W101"/>
    <mergeCell ref="I98:K98"/>
    <mergeCell ref="L98:M98"/>
    <mergeCell ref="O98:Q98"/>
    <mergeCell ref="R98:T98"/>
    <mergeCell ref="U98:W98"/>
    <mergeCell ref="I99:K99"/>
    <mergeCell ref="L99:M99"/>
    <mergeCell ref="O99:Q99"/>
    <mergeCell ref="B97:C97"/>
    <mergeCell ref="I97:K97"/>
    <mergeCell ref="L97:N97"/>
    <mergeCell ref="O97:Q97"/>
    <mergeCell ref="R97:T97"/>
    <mergeCell ref="U97:W97"/>
    <mergeCell ref="B96:C96"/>
    <mergeCell ref="I96:K96"/>
    <mergeCell ref="L96:N96"/>
    <mergeCell ref="O96:Q96"/>
    <mergeCell ref="R96:T96"/>
    <mergeCell ref="U96:W96"/>
    <mergeCell ref="B95:C95"/>
    <mergeCell ref="I95:K95"/>
    <mergeCell ref="L95:N95"/>
    <mergeCell ref="O95:Q95"/>
    <mergeCell ref="R95:T95"/>
    <mergeCell ref="U95:W95"/>
    <mergeCell ref="B94:C94"/>
    <mergeCell ref="I94:K94"/>
    <mergeCell ref="L94:N94"/>
    <mergeCell ref="O94:Q94"/>
    <mergeCell ref="R94:T94"/>
    <mergeCell ref="U94:W94"/>
    <mergeCell ref="B93:C93"/>
    <mergeCell ref="I93:K93"/>
    <mergeCell ref="L93:N93"/>
    <mergeCell ref="O93:Q93"/>
    <mergeCell ref="R93:T93"/>
    <mergeCell ref="U93:W93"/>
    <mergeCell ref="B92:C92"/>
    <mergeCell ref="I92:K92"/>
    <mergeCell ref="L92:N92"/>
    <mergeCell ref="O92:Q92"/>
    <mergeCell ref="R92:T92"/>
    <mergeCell ref="U92:W92"/>
    <mergeCell ref="B91:C91"/>
    <mergeCell ref="I91:K91"/>
    <mergeCell ref="L91:N91"/>
    <mergeCell ref="O91:Q91"/>
    <mergeCell ref="R91:T91"/>
    <mergeCell ref="U91:W91"/>
    <mergeCell ref="B90:C90"/>
    <mergeCell ref="I90:K90"/>
    <mergeCell ref="L90:N90"/>
    <mergeCell ref="O90:Q90"/>
    <mergeCell ref="R90:T90"/>
    <mergeCell ref="U90:W90"/>
    <mergeCell ref="B89:C89"/>
    <mergeCell ref="I89:K89"/>
    <mergeCell ref="L89:N89"/>
    <mergeCell ref="O89:Q89"/>
    <mergeCell ref="R89:T89"/>
    <mergeCell ref="U89:W89"/>
    <mergeCell ref="B88:C88"/>
    <mergeCell ref="I88:K88"/>
    <mergeCell ref="L88:N88"/>
    <mergeCell ref="O88:Q88"/>
    <mergeCell ref="R88:T88"/>
    <mergeCell ref="U88:W88"/>
    <mergeCell ref="B87:C87"/>
    <mergeCell ref="I87:K87"/>
    <mergeCell ref="L87:N87"/>
    <mergeCell ref="O87:Q87"/>
    <mergeCell ref="R87:T87"/>
    <mergeCell ref="U87:W87"/>
    <mergeCell ref="B86:C86"/>
    <mergeCell ref="I86:K86"/>
    <mergeCell ref="L86:N86"/>
    <mergeCell ref="O86:Q86"/>
    <mergeCell ref="R86:T86"/>
    <mergeCell ref="U86:W86"/>
    <mergeCell ref="B85:C85"/>
    <mergeCell ref="I85:K85"/>
    <mergeCell ref="L85:N85"/>
    <mergeCell ref="O85:Q85"/>
    <mergeCell ref="R85:T85"/>
    <mergeCell ref="U85:W85"/>
    <mergeCell ref="B83:R83"/>
    <mergeCell ref="S83:U83"/>
    <mergeCell ref="V83:X83"/>
    <mergeCell ref="B84:C84"/>
    <mergeCell ref="I84:K84"/>
    <mergeCell ref="L84:N84"/>
    <mergeCell ref="O84:Q84"/>
    <mergeCell ref="R84:T84"/>
    <mergeCell ref="U84:W84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4:C74"/>
    <mergeCell ref="I74:K74"/>
    <mergeCell ref="L74:N74"/>
    <mergeCell ref="O74:Q74"/>
    <mergeCell ref="R74:T74"/>
    <mergeCell ref="U74:W74"/>
    <mergeCell ref="B73:C73"/>
    <mergeCell ref="I73:K73"/>
    <mergeCell ref="L73:N73"/>
    <mergeCell ref="O73:Q73"/>
    <mergeCell ref="R73:T73"/>
    <mergeCell ref="U73:W73"/>
    <mergeCell ref="B71:R71"/>
    <mergeCell ref="S71:U71"/>
    <mergeCell ref="V71:X71"/>
    <mergeCell ref="B72:C72"/>
    <mergeCell ref="I72:K72"/>
    <mergeCell ref="L72:N72"/>
    <mergeCell ref="O72:Q72"/>
    <mergeCell ref="R72:T72"/>
    <mergeCell ref="U72:W72"/>
    <mergeCell ref="B70:C70"/>
    <mergeCell ref="I70:K70"/>
    <mergeCell ref="L70:N70"/>
    <mergeCell ref="O70:Q70"/>
    <mergeCell ref="R70:T70"/>
    <mergeCell ref="U70:W70"/>
    <mergeCell ref="B68:R68"/>
    <mergeCell ref="S68:U68"/>
    <mergeCell ref="V68:X68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R67:T67"/>
    <mergeCell ref="U67:W67"/>
    <mergeCell ref="B65:C65"/>
    <mergeCell ref="I65:K65"/>
    <mergeCell ref="L65:N65"/>
    <mergeCell ref="O65:Q65"/>
    <mergeCell ref="B66:C66"/>
    <mergeCell ref="I66:K66"/>
    <mergeCell ref="L66:M66"/>
    <mergeCell ref="O66:P66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0:C60"/>
    <mergeCell ref="I60:K60"/>
    <mergeCell ref="L60:N60"/>
    <mergeCell ref="O60:Q60"/>
    <mergeCell ref="R60:T60"/>
    <mergeCell ref="U60:W60"/>
    <mergeCell ref="B59:C59"/>
    <mergeCell ref="I59:K59"/>
    <mergeCell ref="L59:N59"/>
    <mergeCell ref="O59:Q59"/>
    <mergeCell ref="R59:T59"/>
    <mergeCell ref="U59:W59"/>
    <mergeCell ref="B58:C58"/>
    <mergeCell ref="I58:K58"/>
    <mergeCell ref="L58:N58"/>
    <mergeCell ref="O58:Q58"/>
    <mergeCell ref="R58:T58"/>
    <mergeCell ref="U58:W58"/>
    <mergeCell ref="R56:T56"/>
    <mergeCell ref="U56:W56"/>
    <mergeCell ref="B57:C57"/>
    <mergeCell ref="I57:K57"/>
    <mergeCell ref="L57:N57"/>
    <mergeCell ref="O57:Q57"/>
    <mergeCell ref="B55:C55"/>
    <mergeCell ref="I55:K55"/>
    <mergeCell ref="L55:N55"/>
    <mergeCell ref="O55:Q55"/>
    <mergeCell ref="B56:C56"/>
    <mergeCell ref="I56:K56"/>
    <mergeCell ref="L56:N56"/>
    <mergeCell ref="O56:Q56"/>
    <mergeCell ref="B54:C54"/>
    <mergeCell ref="I54:K54"/>
    <mergeCell ref="L54:N54"/>
    <mergeCell ref="O54:Q54"/>
    <mergeCell ref="R54:T54"/>
    <mergeCell ref="U54:W54"/>
    <mergeCell ref="B53:C53"/>
    <mergeCell ref="I53:K53"/>
    <mergeCell ref="L53:N53"/>
    <mergeCell ref="O53:Q53"/>
    <mergeCell ref="R53:T53"/>
    <mergeCell ref="U53:W53"/>
    <mergeCell ref="B52:C52"/>
    <mergeCell ref="I52:K52"/>
    <mergeCell ref="L52:N52"/>
    <mergeCell ref="O52:Q52"/>
    <mergeCell ref="R52:T52"/>
    <mergeCell ref="U52:W52"/>
    <mergeCell ref="B50:C50"/>
    <mergeCell ref="I50:K50"/>
    <mergeCell ref="L50:N50"/>
    <mergeCell ref="O50:Q50"/>
    <mergeCell ref="B51:C51"/>
    <mergeCell ref="I51:K51"/>
    <mergeCell ref="L51:N51"/>
    <mergeCell ref="O51:Q51"/>
    <mergeCell ref="B49:C49"/>
    <mergeCell ref="I49:K49"/>
    <mergeCell ref="L49:N49"/>
    <mergeCell ref="O49:Q49"/>
    <mergeCell ref="R49:T49"/>
    <mergeCell ref="U49:W49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40:C40"/>
    <mergeCell ref="I40:K40"/>
    <mergeCell ref="L40:N40"/>
    <mergeCell ref="O40:Q40"/>
    <mergeCell ref="R40:T40"/>
    <mergeCell ref="U40:W40"/>
    <mergeCell ref="B39:C39"/>
    <mergeCell ref="I39:K39"/>
    <mergeCell ref="L39:N39"/>
    <mergeCell ref="O39:Q39"/>
    <mergeCell ref="R39:T39"/>
    <mergeCell ref="U39:W39"/>
    <mergeCell ref="B37:R37"/>
    <mergeCell ref="S37:U37"/>
    <mergeCell ref="V37:X37"/>
    <mergeCell ref="B38:C38"/>
    <mergeCell ref="I38:K38"/>
    <mergeCell ref="L38:N38"/>
    <mergeCell ref="O38:Q38"/>
    <mergeCell ref="R38:T38"/>
    <mergeCell ref="U38:W38"/>
    <mergeCell ref="B36:C36"/>
    <mergeCell ref="I36:K36"/>
    <mergeCell ref="L36:N36"/>
    <mergeCell ref="O36:Q36"/>
    <mergeCell ref="R36:T36"/>
    <mergeCell ref="U36:W36"/>
    <mergeCell ref="I34:K34"/>
    <mergeCell ref="L34:N34"/>
    <mergeCell ref="O34:Q34"/>
    <mergeCell ref="R34:T34"/>
    <mergeCell ref="U34:W34"/>
    <mergeCell ref="H35:P35"/>
    <mergeCell ref="Q35:S35"/>
    <mergeCell ref="T35:V35"/>
    <mergeCell ref="W35:X35"/>
    <mergeCell ref="B31:X31"/>
    <mergeCell ref="B32:U32"/>
    <mergeCell ref="V32:X32"/>
    <mergeCell ref="E33:H33"/>
    <mergeCell ref="I33:K33"/>
    <mergeCell ref="L33:N33"/>
    <mergeCell ref="O33:Q33"/>
    <mergeCell ref="R33:T33"/>
    <mergeCell ref="U33:W33"/>
    <mergeCell ref="D30:I30"/>
    <mergeCell ref="J30:L30"/>
    <mergeCell ref="M30:O30"/>
    <mergeCell ref="P30:R30"/>
    <mergeCell ref="S30:U30"/>
    <mergeCell ref="V30:X30"/>
    <mergeCell ref="V28:X28"/>
    <mergeCell ref="I29:K29"/>
    <mergeCell ref="L29:N29"/>
    <mergeCell ref="O29:Q29"/>
    <mergeCell ref="R29:T29"/>
    <mergeCell ref="U29:W29"/>
    <mergeCell ref="B28:C28"/>
    <mergeCell ref="D28:I28"/>
    <mergeCell ref="J28:L28"/>
    <mergeCell ref="M28:O28"/>
    <mergeCell ref="P28:R28"/>
    <mergeCell ref="S28:U28"/>
    <mergeCell ref="V26:X26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B25:C25"/>
    <mergeCell ref="D25:I25"/>
    <mergeCell ref="J25:L25"/>
    <mergeCell ref="M25:O25"/>
    <mergeCell ref="P25:R25"/>
    <mergeCell ref="S25:U25"/>
    <mergeCell ref="V25:X25"/>
    <mergeCell ref="B24:C24"/>
    <mergeCell ref="D24:I24"/>
    <mergeCell ref="J24:L24"/>
    <mergeCell ref="M24:O24"/>
    <mergeCell ref="P24:R24"/>
    <mergeCell ref="S24:U24"/>
    <mergeCell ref="B23:C23"/>
    <mergeCell ref="D23:I23"/>
    <mergeCell ref="J23:L23"/>
    <mergeCell ref="M23:O23"/>
    <mergeCell ref="P23:R23"/>
    <mergeCell ref="S23:U23"/>
    <mergeCell ref="V23:X23"/>
    <mergeCell ref="B19:C22"/>
    <mergeCell ref="V24:X24"/>
    <mergeCell ref="V19:X19"/>
    <mergeCell ref="P20:R20"/>
    <mergeCell ref="S20:U20"/>
    <mergeCell ref="V20:X20"/>
    <mergeCell ref="P21:R21"/>
    <mergeCell ref="S21:U21"/>
    <mergeCell ref="V21:X21"/>
    <mergeCell ref="H18:K18"/>
    <mergeCell ref="L18:N18"/>
    <mergeCell ref="O18:Q18"/>
    <mergeCell ref="R18:T18"/>
    <mergeCell ref="U18:W18"/>
    <mergeCell ref="D19:I22"/>
    <mergeCell ref="J19:O22"/>
    <mergeCell ref="P19:R19"/>
    <mergeCell ref="S19:U19"/>
    <mergeCell ref="P22:R22"/>
    <mergeCell ref="S22:U22"/>
    <mergeCell ref="V22:X22"/>
    <mergeCell ref="C6:C7"/>
    <mergeCell ref="L16:N16"/>
    <mergeCell ref="O16:Q16"/>
    <mergeCell ref="R16:T16"/>
    <mergeCell ref="U16:W16"/>
    <mergeCell ref="L17:N17"/>
    <mergeCell ref="O17:Q17"/>
    <mergeCell ref="R17:T17"/>
    <mergeCell ref="U17:W17"/>
    <mergeCell ref="D5:D10"/>
    <mergeCell ref="E7:H7"/>
    <mergeCell ref="L15:N15"/>
    <mergeCell ref="O15:Q15"/>
    <mergeCell ref="R15:T15"/>
    <mergeCell ref="U15:W15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0EB3-F9A6-42D9-A2CB-79E3FEA73C61}">
  <dimension ref="A2:Y104"/>
  <sheetViews>
    <sheetView tabSelected="1" zoomScale="112" zoomScaleNormal="112" workbookViewId="0">
      <selection activeCell="G12" sqref="G12"/>
    </sheetView>
  </sheetViews>
  <sheetFormatPr defaultRowHeight="15" x14ac:dyDescent="0.25"/>
  <cols>
    <col min="1" max="1" width="4.140625" customWidth="1"/>
    <col min="3" max="3" width="28.5703125" customWidth="1"/>
    <col min="5" max="5" width="8.7109375" customWidth="1"/>
    <col min="6" max="6" width="14.140625" customWidth="1"/>
    <col min="7" max="7" width="14.5703125" customWidth="1"/>
    <col min="8" max="8" width="11.7109375" customWidth="1"/>
    <col min="9" max="9" width="6.5703125" customWidth="1"/>
    <col min="10" max="10" width="4.5703125" customWidth="1"/>
    <col min="11" max="11" width="1.7109375" customWidth="1"/>
    <col min="13" max="13" width="2.5703125" customWidth="1"/>
    <col min="14" max="14" width="0.140625" customWidth="1"/>
    <col min="16" max="16" width="1.85546875" customWidth="1"/>
    <col min="17" max="17" width="0.42578125" customWidth="1"/>
    <col min="18" max="18" width="8.42578125" hidden="1" customWidth="1"/>
    <col min="21" max="21" width="0.140625" customWidth="1"/>
    <col min="22" max="22" width="4.140625" hidden="1" customWidth="1"/>
    <col min="23" max="23" width="3.28515625" hidden="1" customWidth="1"/>
  </cols>
  <sheetData>
    <row r="2" spans="3:24" x14ac:dyDescent="0.25">
      <c r="H2" s="30" t="s">
        <v>104</v>
      </c>
    </row>
    <row r="3" spans="3:24" x14ac:dyDescent="0.25">
      <c r="G3" s="30" t="s">
        <v>134</v>
      </c>
      <c r="H3" s="30"/>
    </row>
    <row r="4" spans="3:24" x14ac:dyDescent="0.25">
      <c r="H4" s="34" t="s">
        <v>104</v>
      </c>
      <c r="I4" s="34"/>
      <c r="J4" s="34"/>
      <c r="K4" s="34"/>
    </row>
    <row r="5" spans="3:24" ht="18.75" x14ac:dyDescent="0.25">
      <c r="C5" s="35" t="s">
        <v>0</v>
      </c>
      <c r="D5" s="64" t="s">
        <v>105</v>
      </c>
      <c r="E5" s="36"/>
      <c r="F5" s="36"/>
      <c r="G5" s="36"/>
      <c r="H5" s="34" t="s">
        <v>106</v>
      </c>
      <c r="I5" s="34"/>
      <c r="J5" s="34"/>
      <c r="K5" s="34"/>
    </row>
    <row r="6" spans="3:24" ht="18.75" x14ac:dyDescent="0.25">
      <c r="C6" s="196" t="s">
        <v>114</v>
      </c>
      <c r="D6" s="64"/>
      <c r="E6" s="36"/>
      <c r="F6" s="36"/>
      <c r="G6" s="36"/>
      <c r="H6" s="34" t="s">
        <v>107</v>
      </c>
      <c r="I6" s="34"/>
      <c r="J6" s="34"/>
      <c r="K6" s="34"/>
    </row>
    <row r="7" spans="3:24" ht="16.5" customHeight="1" x14ac:dyDescent="0.25">
      <c r="C7" s="196"/>
      <c r="D7" s="64"/>
      <c r="E7" s="65" t="s">
        <v>109</v>
      </c>
      <c r="F7" s="65"/>
      <c r="G7" s="65"/>
      <c r="H7" s="65"/>
    </row>
    <row r="8" spans="3:24" ht="46.5" customHeight="1" x14ac:dyDescent="0.25">
      <c r="C8" s="58" t="s">
        <v>125</v>
      </c>
      <c r="D8" s="64"/>
      <c r="E8" s="40" t="s">
        <v>121</v>
      </c>
      <c r="F8" s="36"/>
      <c r="G8" s="36"/>
      <c r="H8" s="36"/>
    </row>
    <row r="9" spans="3:24" x14ac:dyDescent="0.25">
      <c r="C9" s="60" t="s">
        <v>128</v>
      </c>
      <c r="D9" s="64"/>
      <c r="E9" s="42" t="s">
        <v>135</v>
      </c>
      <c r="F9" s="42"/>
      <c r="G9" s="42"/>
      <c r="H9" s="42"/>
    </row>
    <row r="10" spans="3:24" ht="18.75" x14ac:dyDescent="0.25">
      <c r="C10" s="35" t="s">
        <v>112</v>
      </c>
      <c r="D10" s="64"/>
      <c r="E10" s="36"/>
      <c r="F10" s="36"/>
      <c r="G10" s="36"/>
      <c r="H10" s="36"/>
    </row>
    <row r="11" spans="3:24" ht="42.75" x14ac:dyDescent="0.25">
      <c r="C11" s="62" t="s">
        <v>124</v>
      </c>
      <c r="D11" s="44"/>
      <c r="E11" s="36"/>
      <c r="F11" s="36"/>
      <c r="G11" s="36"/>
      <c r="H11" s="36"/>
    </row>
    <row r="12" spans="3:24" ht="18.75" x14ac:dyDescent="0.25">
      <c r="C12" s="61" t="s">
        <v>129</v>
      </c>
      <c r="D12" s="44"/>
      <c r="E12" s="36"/>
      <c r="F12" s="36"/>
      <c r="G12" s="36"/>
      <c r="H12" s="36"/>
    </row>
    <row r="13" spans="3:24" ht="18.75" x14ac:dyDescent="0.25">
      <c r="C13" s="60" t="s">
        <v>136</v>
      </c>
      <c r="D13" s="44"/>
      <c r="E13" s="36"/>
      <c r="F13" s="36"/>
      <c r="G13" s="36"/>
      <c r="H13" s="36"/>
    </row>
    <row r="14" spans="3:24" ht="18.75" x14ac:dyDescent="0.25">
      <c r="C14" s="35" t="s">
        <v>0</v>
      </c>
      <c r="D14" s="44"/>
      <c r="E14" s="36"/>
      <c r="F14" s="36"/>
      <c r="G14" s="36"/>
      <c r="H14" s="36"/>
    </row>
    <row r="15" spans="3:24" ht="22.5" x14ac:dyDescent="0.25">
      <c r="C15" s="61" t="s">
        <v>130</v>
      </c>
      <c r="D15" s="44"/>
      <c r="E15" s="36"/>
      <c r="F15" s="36"/>
      <c r="G15" s="36"/>
      <c r="H15" s="36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50"/>
    </row>
    <row r="16" spans="3:24" ht="18.75" x14ac:dyDescent="0.25">
      <c r="C16" s="58" t="s">
        <v>126</v>
      </c>
      <c r="D16" s="44"/>
      <c r="E16" s="36"/>
      <c r="F16" s="36"/>
      <c r="G16" s="36"/>
      <c r="H16" s="36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50"/>
    </row>
    <row r="17" spans="2:24" ht="18.75" x14ac:dyDescent="0.25">
      <c r="C17" s="60" t="s">
        <v>133</v>
      </c>
      <c r="D17" s="44"/>
      <c r="E17" s="36"/>
      <c r="F17" s="36"/>
      <c r="G17" s="36"/>
      <c r="H17" s="36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50"/>
    </row>
    <row r="18" spans="2:24" ht="15.75" thickBot="1" x14ac:dyDescent="0.3">
      <c r="H18" s="66" t="s">
        <v>1</v>
      </c>
      <c r="I18" s="66"/>
      <c r="J18" s="66"/>
      <c r="K18" s="66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50"/>
    </row>
    <row r="19" spans="2:24" x14ac:dyDescent="0.25">
      <c r="B19" s="76" t="s">
        <v>2</v>
      </c>
      <c r="C19" s="78"/>
      <c r="D19" s="67" t="s">
        <v>3</v>
      </c>
      <c r="E19" s="68"/>
      <c r="F19" s="68"/>
      <c r="G19" s="68"/>
      <c r="H19" s="68"/>
      <c r="I19" s="69"/>
      <c r="J19" s="76" t="s">
        <v>4</v>
      </c>
      <c r="K19" s="77"/>
      <c r="L19" s="77"/>
      <c r="M19" s="77"/>
      <c r="N19" s="77"/>
      <c r="O19" s="78"/>
      <c r="P19" s="85"/>
      <c r="Q19" s="63"/>
      <c r="R19" s="63"/>
      <c r="S19" s="63"/>
      <c r="T19" s="63"/>
      <c r="U19" s="63"/>
      <c r="V19" s="63"/>
      <c r="W19" s="63"/>
      <c r="X19" s="63"/>
    </row>
    <row r="20" spans="2:24" x14ac:dyDescent="0.25">
      <c r="B20" s="79"/>
      <c r="C20" s="81"/>
      <c r="D20" s="70"/>
      <c r="E20" s="71"/>
      <c r="F20" s="71"/>
      <c r="G20" s="71"/>
      <c r="H20" s="71"/>
      <c r="I20" s="72"/>
      <c r="J20" s="79"/>
      <c r="K20" s="80"/>
      <c r="L20" s="80"/>
      <c r="M20" s="80"/>
      <c r="N20" s="80"/>
      <c r="O20" s="81"/>
      <c r="P20" s="85"/>
      <c r="Q20" s="63"/>
      <c r="R20" s="63"/>
      <c r="S20" s="63"/>
      <c r="T20" s="63"/>
      <c r="U20" s="63"/>
      <c r="V20" s="63"/>
      <c r="W20" s="63"/>
      <c r="X20" s="63"/>
    </row>
    <row r="21" spans="2:24" x14ac:dyDescent="0.25">
      <c r="B21" s="79"/>
      <c r="C21" s="81"/>
      <c r="D21" s="70"/>
      <c r="E21" s="71"/>
      <c r="F21" s="71"/>
      <c r="G21" s="71"/>
      <c r="H21" s="71"/>
      <c r="I21" s="72"/>
      <c r="J21" s="79"/>
      <c r="K21" s="80"/>
      <c r="L21" s="80"/>
      <c r="M21" s="80"/>
      <c r="N21" s="80"/>
      <c r="O21" s="81"/>
      <c r="P21" s="85"/>
      <c r="Q21" s="63"/>
      <c r="R21" s="63"/>
      <c r="S21" s="63"/>
      <c r="T21" s="63"/>
      <c r="U21" s="63"/>
      <c r="V21" s="63"/>
      <c r="W21" s="63"/>
      <c r="X21" s="63"/>
    </row>
    <row r="22" spans="2:24" ht="2.25" customHeight="1" thickBot="1" x14ac:dyDescent="0.3">
      <c r="B22" s="82"/>
      <c r="C22" s="84"/>
      <c r="D22" s="73"/>
      <c r="E22" s="74"/>
      <c r="F22" s="74"/>
      <c r="G22" s="74"/>
      <c r="H22" s="74"/>
      <c r="I22" s="75"/>
      <c r="J22" s="82"/>
      <c r="K22" s="83"/>
      <c r="L22" s="83"/>
      <c r="M22" s="83"/>
      <c r="N22" s="83"/>
      <c r="O22" s="84"/>
      <c r="P22" s="85"/>
      <c r="Q22" s="63"/>
      <c r="R22" s="63"/>
      <c r="S22" s="63"/>
      <c r="T22" s="63"/>
      <c r="U22" s="63"/>
      <c r="V22" s="63"/>
      <c r="W22" s="63"/>
      <c r="X22" s="63"/>
    </row>
    <row r="23" spans="2:24" ht="15.75" thickBot="1" x14ac:dyDescent="0.3">
      <c r="B23" s="86" t="s">
        <v>5</v>
      </c>
      <c r="C23" s="87"/>
      <c r="D23" s="86" t="s">
        <v>6</v>
      </c>
      <c r="E23" s="88"/>
      <c r="F23" s="88"/>
      <c r="G23" s="88"/>
      <c r="H23" s="88"/>
      <c r="I23" s="87"/>
      <c r="J23" s="89" t="s">
        <v>7</v>
      </c>
      <c r="K23" s="90"/>
      <c r="L23" s="91"/>
      <c r="M23" s="82">
        <v>38534407</v>
      </c>
      <c r="N23" s="83"/>
      <c r="O23" s="84"/>
      <c r="P23" s="85"/>
      <c r="Q23" s="63"/>
      <c r="R23" s="63"/>
      <c r="S23" s="63"/>
      <c r="T23" s="63"/>
      <c r="U23" s="63"/>
      <c r="V23" s="63"/>
      <c r="W23" s="63"/>
      <c r="X23" s="63"/>
    </row>
    <row r="24" spans="2:24" ht="15.75" thickBot="1" x14ac:dyDescent="0.3">
      <c r="B24" s="86" t="s">
        <v>8</v>
      </c>
      <c r="C24" s="87"/>
      <c r="D24" s="86" t="s">
        <v>9</v>
      </c>
      <c r="E24" s="88"/>
      <c r="F24" s="88"/>
      <c r="G24" s="88"/>
      <c r="H24" s="88"/>
      <c r="I24" s="87"/>
      <c r="J24" s="92" t="s">
        <v>10</v>
      </c>
      <c r="K24" s="93"/>
      <c r="L24" s="94"/>
      <c r="M24" s="86"/>
      <c r="N24" s="88"/>
      <c r="O24" s="87"/>
      <c r="P24" s="85"/>
      <c r="Q24" s="63"/>
      <c r="R24" s="63"/>
      <c r="S24" s="63"/>
      <c r="T24" s="63"/>
      <c r="U24" s="63"/>
      <c r="V24" s="63"/>
      <c r="W24" s="63"/>
      <c r="X24" s="63"/>
    </row>
    <row r="25" spans="2:24" ht="15.75" thickBot="1" x14ac:dyDescent="0.3">
      <c r="B25" s="86" t="s">
        <v>11</v>
      </c>
      <c r="C25" s="87"/>
      <c r="D25" s="86" t="s">
        <v>12</v>
      </c>
      <c r="E25" s="88"/>
      <c r="F25" s="88"/>
      <c r="G25" s="88"/>
      <c r="H25" s="88"/>
      <c r="I25" s="87"/>
      <c r="J25" s="92" t="s">
        <v>13</v>
      </c>
      <c r="K25" s="93"/>
      <c r="L25" s="94"/>
      <c r="M25" s="86"/>
      <c r="N25" s="88"/>
      <c r="O25" s="87"/>
      <c r="P25" s="85"/>
      <c r="Q25" s="63"/>
      <c r="R25" s="63"/>
      <c r="S25" s="63"/>
      <c r="T25" s="63"/>
      <c r="U25" s="63"/>
      <c r="V25" s="63"/>
      <c r="W25" s="63"/>
      <c r="X25" s="63"/>
    </row>
    <row r="26" spans="2:24" ht="17.25" customHeight="1" thickBot="1" x14ac:dyDescent="0.3">
      <c r="B26" s="86" t="s">
        <v>14</v>
      </c>
      <c r="C26" s="87"/>
      <c r="D26" s="95" t="s">
        <v>89</v>
      </c>
      <c r="E26" s="96"/>
      <c r="F26" s="96"/>
      <c r="G26" s="96"/>
      <c r="H26" s="96"/>
      <c r="I26" s="97"/>
      <c r="J26" s="98" t="s">
        <v>15</v>
      </c>
      <c r="K26" s="93"/>
      <c r="L26" s="94"/>
      <c r="M26" s="86" t="s">
        <v>16</v>
      </c>
      <c r="N26" s="88"/>
      <c r="O26" s="87"/>
      <c r="P26" s="85"/>
      <c r="Q26" s="63"/>
      <c r="R26" s="63"/>
      <c r="S26" s="63"/>
      <c r="T26" s="63"/>
      <c r="U26" s="63"/>
      <c r="V26" s="63"/>
      <c r="W26" s="63"/>
      <c r="X26" s="63"/>
    </row>
    <row r="27" spans="2:24" ht="15.75" thickBot="1" x14ac:dyDescent="0.3">
      <c r="B27" s="86" t="s">
        <v>17</v>
      </c>
      <c r="C27" s="87"/>
      <c r="D27" s="86"/>
      <c r="E27" s="88"/>
      <c r="F27" s="88"/>
      <c r="G27" s="88"/>
      <c r="H27" s="88"/>
      <c r="I27" s="87"/>
      <c r="J27" s="92"/>
      <c r="K27" s="93"/>
      <c r="L27" s="94"/>
      <c r="M27" s="86"/>
      <c r="N27" s="88"/>
      <c r="O27" s="87"/>
      <c r="P27" s="85"/>
      <c r="Q27" s="63"/>
      <c r="R27" s="63"/>
      <c r="S27" s="63"/>
      <c r="T27" s="63"/>
      <c r="U27" s="63"/>
      <c r="V27" s="63"/>
      <c r="W27" s="63"/>
      <c r="X27" s="63"/>
    </row>
    <row r="28" spans="2:24" ht="15.75" thickBot="1" x14ac:dyDescent="0.3">
      <c r="B28" s="86" t="s">
        <v>18</v>
      </c>
      <c r="C28" s="87"/>
      <c r="D28" s="86" t="s">
        <v>19</v>
      </c>
      <c r="E28" s="88"/>
      <c r="F28" s="88"/>
      <c r="G28" s="88"/>
      <c r="H28" s="88"/>
      <c r="I28" s="87"/>
      <c r="J28" s="92"/>
      <c r="K28" s="93"/>
      <c r="L28" s="94"/>
      <c r="M28" s="86"/>
      <c r="N28" s="88"/>
      <c r="O28" s="87"/>
      <c r="P28" s="85"/>
      <c r="Q28" s="63"/>
      <c r="R28" s="63"/>
      <c r="S28" s="63"/>
      <c r="T28" s="63"/>
      <c r="U28" s="63"/>
      <c r="V28" s="63"/>
      <c r="W28" s="63"/>
      <c r="X28" s="63"/>
    </row>
    <row r="29" spans="2:24" x14ac:dyDescent="0.25">
      <c r="I29" s="99"/>
      <c r="J29" s="99"/>
      <c r="K29" s="99"/>
      <c r="L29" s="99"/>
      <c r="M29" s="99"/>
      <c r="N29" s="99"/>
      <c r="O29" s="63"/>
      <c r="P29" s="63"/>
      <c r="Q29" s="63"/>
      <c r="R29" s="63"/>
      <c r="S29" s="63"/>
      <c r="T29" s="63"/>
      <c r="U29" s="63"/>
      <c r="V29" s="63"/>
      <c r="W29" s="63"/>
      <c r="X29" s="50"/>
    </row>
    <row r="30" spans="2:24" ht="15.75" x14ac:dyDescent="0.25">
      <c r="D30" s="65" t="s">
        <v>103</v>
      </c>
      <c r="E30" s="65"/>
      <c r="F30" s="65"/>
      <c r="G30" s="65"/>
      <c r="H30" s="65"/>
      <c r="I30" s="65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</row>
    <row r="31" spans="2:24" x14ac:dyDescent="0.25">
      <c r="B31" s="100" t="s">
        <v>88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spans="2:24" x14ac:dyDescent="0.25">
      <c r="B32" s="101" t="s">
        <v>87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63"/>
      <c r="W32" s="63"/>
      <c r="X32" s="63"/>
    </row>
    <row r="33" spans="2:24" ht="16.5" thickBot="1" x14ac:dyDescent="0.3">
      <c r="E33" s="65" t="s">
        <v>119</v>
      </c>
      <c r="F33" s="65"/>
      <c r="G33" s="65"/>
      <c r="H33" s="65"/>
      <c r="I33" s="102"/>
      <c r="J33" s="102"/>
      <c r="K33" s="102"/>
      <c r="L33" s="102"/>
      <c r="M33" s="102"/>
      <c r="N33" s="102"/>
      <c r="O33" s="102"/>
      <c r="P33" s="102"/>
      <c r="Q33" s="102"/>
      <c r="R33" s="63"/>
      <c r="S33" s="63"/>
      <c r="T33" s="63"/>
      <c r="U33" s="63"/>
      <c r="V33" s="63"/>
      <c r="W33" s="63"/>
      <c r="X33" s="50"/>
    </row>
    <row r="34" spans="2:24" ht="15.75" thickBot="1" x14ac:dyDescent="0.3">
      <c r="H34" s="1"/>
      <c r="I34" s="109" t="s">
        <v>20</v>
      </c>
      <c r="J34" s="110"/>
      <c r="K34" s="111"/>
      <c r="L34" s="112"/>
      <c r="M34" s="113"/>
      <c r="N34" s="114"/>
      <c r="O34" s="112"/>
      <c r="P34" s="113"/>
      <c r="Q34" s="114"/>
      <c r="R34" s="85"/>
      <c r="S34" s="63"/>
      <c r="T34" s="63"/>
      <c r="U34" s="63"/>
      <c r="V34" s="63"/>
      <c r="W34" s="63"/>
      <c r="X34" s="50"/>
    </row>
    <row r="35" spans="2:24" ht="15.75" thickBot="1" x14ac:dyDescent="0.3">
      <c r="H35" s="86" t="s">
        <v>21</v>
      </c>
      <c r="I35" s="88"/>
      <c r="J35" s="88"/>
      <c r="K35" s="88"/>
      <c r="L35" s="88"/>
      <c r="M35" s="88"/>
      <c r="N35" s="88"/>
      <c r="O35" s="88"/>
      <c r="P35" s="87"/>
      <c r="Q35" s="85"/>
      <c r="R35" s="63"/>
      <c r="S35" s="63"/>
      <c r="T35" s="63"/>
      <c r="U35" s="63"/>
      <c r="V35" s="63"/>
      <c r="W35" s="115"/>
      <c r="X35" s="115"/>
    </row>
    <row r="36" spans="2:24" ht="38.25" customHeight="1" thickBot="1" x14ac:dyDescent="0.3">
      <c r="B36" s="86" t="s">
        <v>22</v>
      </c>
      <c r="C36" s="87"/>
      <c r="D36" s="27" t="s">
        <v>23</v>
      </c>
      <c r="E36" s="48" t="s">
        <v>24</v>
      </c>
      <c r="F36" s="48" t="s">
        <v>120</v>
      </c>
      <c r="G36" s="48" t="s">
        <v>25</v>
      </c>
      <c r="H36" s="49" t="s">
        <v>26</v>
      </c>
      <c r="I36" s="103" t="s">
        <v>27</v>
      </c>
      <c r="J36" s="104"/>
      <c r="K36" s="105"/>
      <c r="L36" s="103" t="s">
        <v>28</v>
      </c>
      <c r="M36" s="104"/>
      <c r="N36" s="105"/>
      <c r="O36" s="106" t="s">
        <v>29</v>
      </c>
      <c r="P36" s="107"/>
      <c r="Q36" s="108"/>
      <c r="R36" s="85"/>
      <c r="S36" s="63"/>
      <c r="T36" s="63"/>
      <c r="U36" s="63"/>
      <c r="V36" s="63"/>
      <c r="W36" s="63"/>
      <c r="X36" s="50"/>
    </row>
    <row r="37" spans="2:24" ht="15.75" thickBot="1" x14ac:dyDescent="0.3">
      <c r="B37" s="89" t="s">
        <v>30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116"/>
      <c r="S37" s="117"/>
      <c r="T37" s="63"/>
      <c r="U37" s="63"/>
      <c r="V37" s="63"/>
      <c r="W37" s="63"/>
      <c r="X37" s="63"/>
    </row>
    <row r="38" spans="2:24" ht="15.75" thickBot="1" x14ac:dyDescent="0.3">
      <c r="B38" s="92" t="s">
        <v>31</v>
      </c>
      <c r="C38" s="94"/>
      <c r="D38" s="2"/>
      <c r="E38" s="2"/>
      <c r="F38" s="2"/>
      <c r="G38" s="2"/>
      <c r="H38" s="2"/>
      <c r="I38" s="112"/>
      <c r="J38" s="113"/>
      <c r="K38" s="114"/>
      <c r="L38" s="112"/>
      <c r="M38" s="113"/>
      <c r="N38" s="114"/>
      <c r="O38" s="112"/>
      <c r="P38" s="113"/>
      <c r="Q38" s="114"/>
      <c r="R38" s="85"/>
      <c r="S38" s="63"/>
      <c r="T38" s="63"/>
      <c r="U38" s="63"/>
      <c r="V38" s="63"/>
      <c r="W38" s="63"/>
      <c r="X38" s="50"/>
    </row>
    <row r="39" spans="2:24" ht="38.25" customHeight="1" thickBot="1" x14ac:dyDescent="0.3">
      <c r="B39" s="118" t="s">
        <v>32</v>
      </c>
      <c r="C39" s="119"/>
      <c r="D39" s="3">
        <v>1010</v>
      </c>
      <c r="E39" s="2">
        <v>25478.880000000001</v>
      </c>
      <c r="F39" s="47">
        <v>24917.83</v>
      </c>
      <c r="G39" s="4">
        <f t="shared" ref="G39:G44" si="0">H39+I39+L39+O39</f>
        <v>23305.716</v>
      </c>
      <c r="H39" s="4">
        <f>H40+H41+H42</f>
        <v>5703.5959999999995</v>
      </c>
      <c r="I39" s="120">
        <f>I40+I41+I42</f>
        <v>7701.0999999999995</v>
      </c>
      <c r="J39" s="88"/>
      <c r="K39" s="87"/>
      <c r="L39" s="120">
        <f>L40+L41+L42</f>
        <v>5243.82</v>
      </c>
      <c r="M39" s="88"/>
      <c r="N39" s="87"/>
      <c r="O39" s="120">
        <f>O40+O41+O42</f>
        <v>4657.2</v>
      </c>
      <c r="P39" s="88"/>
      <c r="Q39" s="87"/>
      <c r="R39" s="85"/>
      <c r="S39" s="63"/>
      <c r="T39" s="63"/>
      <c r="U39" s="63"/>
      <c r="V39" s="63"/>
      <c r="W39" s="63"/>
      <c r="X39" s="50"/>
    </row>
    <row r="40" spans="2:24" ht="26.25" customHeight="1" thickBot="1" x14ac:dyDescent="0.3">
      <c r="B40" s="118" t="s">
        <v>33</v>
      </c>
      <c r="C40" s="119"/>
      <c r="D40" s="3">
        <v>1020</v>
      </c>
      <c r="E40" s="33">
        <v>17668.98</v>
      </c>
      <c r="F40" s="47">
        <v>17758.689999999999</v>
      </c>
      <c r="G40" s="4">
        <f t="shared" si="0"/>
        <v>15230.7</v>
      </c>
      <c r="H40" s="4">
        <v>3810</v>
      </c>
      <c r="I40" s="120">
        <v>3810</v>
      </c>
      <c r="J40" s="121"/>
      <c r="K40" s="122"/>
      <c r="L40" s="120">
        <v>3810</v>
      </c>
      <c r="M40" s="121"/>
      <c r="N40" s="122"/>
      <c r="O40" s="120">
        <v>3800.7</v>
      </c>
      <c r="P40" s="121"/>
      <c r="Q40" s="122"/>
      <c r="R40" s="85"/>
      <c r="S40" s="63"/>
      <c r="T40" s="63"/>
      <c r="U40" s="63"/>
      <c r="V40" s="63"/>
      <c r="W40" s="63"/>
      <c r="X40" s="50"/>
    </row>
    <row r="41" spans="2:24" ht="30.75" customHeight="1" thickBot="1" x14ac:dyDescent="0.3">
      <c r="B41" s="118" t="s">
        <v>34</v>
      </c>
      <c r="C41" s="119"/>
      <c r="D41" s="3">
        <v>1030</v>
      </c>
      <c r="E41" s="33">
        <v>7684.9</v>
      </c>
      <c r="F41" s="4">
        <f>G41+H41+K41+N41</f>
        <v>9346.1020000000008</v>
      </c>
      <c r="G41" s="4">
        <f t="shared" si="0"/>
        <v>7531.826</v>
      </c>
      <c r="H41" s="4">
        <f>2150.052+32.5-368.276</f>
        <v>1814.2760000000001</v>
      </c>
      <c r="I41" s="120">
        <f>1325.6+590+2000-124.4</f>
        <v>3791.2</v>
      </c>
      <c r="J41" s="121"/>
      <c r="K41" s="122"/>
      <c r="L41" s="120">
        <f>1371.12+117-154.2</f>
        <v>1333.9199999999998</v>
      </c>
      <c r="M41" s="121"/>
      <c r="N41" s="122"/>
      <c r="O41" s="120">
        <f>493.7+337.03-238.3</f>
        <v>592.43000000000006</v>
      </c>
      <c r="P41" s="124"/>
      <c r="Q41" s="125"/>
      <c r="R41" s="85"/>
      <c r="S41" s="63"/>
      <c r="T41" s="63"/>
      <c r="U41" s="63"/>
      <c r="V41" s="63"/>
      <c r="W41" s="63"/>
      <c r="X41" s="50"/>
    </row>
    <row r="42" spans="2:24" ht="24.75" customHeight="1" thickBot="1" x14ac:dyDescent="0.3">
      <c r="B42" s="118" t="s">
        <v>35</v>
      </c>
      <c r="C42" s="123"/>
      <c r="D42" s="3">
        <v>1040</v>
      </c>
      <c r="E42" s="2"/>
      <c r="F42" s="47">
        <v>314.24</v>
      </c>
      <c r="G42" s="4">
        <f t="shared" si="0"/>
        <v>543.19000000000005</v>
      </c>
      <c r="H42" s="4">
        <f>H43+H44</f>
        <v>79.319999999999993</v>
      </c>
      <c r="I42" s="120">
        <f>I43+I44</f>
        <v>99.9</v>
      </c>
      <c r="J42" s="121"/>
      <c r="K42" s="122"/>
      <c r="L42" s="120">
        <f>L43+L44</f>
        <v>99.9</v>
      </c>
      <c r="M42" s="121"/>
      <c r="N42" s="122"/>
      <c r="O42" s="120">
        <f>O43+O44</f>
        <v>264.07</v>
      </c>
      <c r="P42" s="121"/>
      <c r="Q42" s="122"/>
      <c r="R42" s="85"/>
      <c r="S42" s="63"/>
      <c r="T42" s="63"/>
      <c r="U42" s="63"/>
      <c r="V42" s="63"/>
      <c r="W42" s="63"/>
      <c r="X42" s="50"/>
    </row>
    <row r="43" spans="2:24" ht="15.75" thickBot="1" x14ac:dyDescent="0.3">
      <c r="B43" s="112" t="s">
        <v>36</v>
      </c>
      <c r="C43" s="126"/>
      <c r="D43" s="3">
        <v>1041</v>
      </c>
      <c r="E43" s="2"/>
      <c r="F43" s="3">
        <v>314.24</v>
      </c>
      <c r="G43" s="14">
        <f t="shared" si="0"/>
        <v>346.75</v>
      </c>
      <c r="H43" s="14">
        <v>50</v>
      </c>
      <c r="I43" s="127">
        <f>50+20.58</f>
        <v>70.58</v>
      </c>
      <c r="J43" s="128"/>
      <c r="K43" s="129"/>
      <c r="L43" s="127">
        <f>50+20.58</f>
        <v>70.58</v>
      </c>
      <c r="M43" s="128"/>
      <c r="N43" s="129"/>
      <c r="O43" s="127">
        <f>50+20.59+85</f>
        <v>155.59</v>
      </c>
      <c r="P43" s="128"/>
      <c r="Q43" s="129"/>
      <c r="R43" s="85"/>
      <c r="S43" s="63"/>
      <c r="T43" s="63"/>
      <c r="U43" s="63"/>
      <c r="V43" s="63"/>
      <c r="W43" s="63"/>
      <c r="X43" s="50"/>
    </row>
    <row r="44" spans="2:24" ht="15.75" thickBot="1" x14ac:dyDescent="0.3">
      <c r="B44" s="112" t="s">
        <v>37</v>
      </c>
      <c r="C44" s="126"/>
      <c r="D44" s="3">
        <v>1042</v>
      </c>
      <c r="E44" s="2">
        <v>0</v>
      </c>
      <c r="F44" s="3">
        <v>0</v>
      </c>
      <c r="G44" s="14">
        <f t="shared" si="0"/>
        <v>196.44</v>
      </c>
      <c r="H44" s="14">
        <f>10+19.32</f>
        <v>29.32</v>
      </c>
      <c r="I44" s="127">
        <f>10+19.32</f>
        <v>29.32</v>
      </c>
      <c r="J44" s="128"/>
      <c r="K44" s="129"/>
      <c r="L44" s="127">
        <f>10+19.32</f>
        <v>29.32</v>
      </c>
      <c r="M44" s="128"/>
      <c r="N44" s="129"/>
      <c r="O44" s="127">
        <f>10+19.32+0.41+80-1.25</f>
        <v>108.48</v>
      </c>
      <c r="P44" s="128"/>
      <c r="Q44" s="129"/>
      <c r="R44" s="85"/>
      <c r="S44" s="63"/>
      <c r="T44" s="63"/>
      <c r="U44" s="63"/>
      <c r="V44" s="63"/>
      <c r="W44" s="63"/>
      <c r="X44" s="50"/>
    </row>
    <row r="45" spans="2:24" ht="15.75" thickBot="1" x14ac:dyDescent="0.3">
      <c r="B45" s="118" t="s">
        <v>38</v>
      </c>
      <c r="C45" s="132"/>
      <c r="D45" s="5"/>
      <c r="E45" s="5"/>
      <c r="F45" s="5"/>
      <c r="G45" s="5"/>
      <c r="H45" s="5"/>
      <c r="I45" s="133"/>
      <c r="J45" s="133"/>
      <c r="K45" s="133"/>
      <c r="L45" s="133"/>
      <c r="M45" s="133"/>
      <c r="N45" s="133"/>
      <c r="O45" s="133"/>
      <c r="P45" s="133"/>
      <c r="Q45" s="134"/>
      <c r="R45" s="85"/>
      <c r="S45" s="63"/>
      <c r="T45" s="63"/>
      <c r="U45" s="63"/>
      <c r="V45" s="63"/>
      <c r="W45" s="63"/>
      <c r="X45" s="50"/>
    </row>
    <row r="46" spans="2:24" ht="36" customHeight="1" thickBot="1" x14ac:dyDescent="0.3">
      <c r="B46" s="130" t="s">
        <v>39</v>
      </c>
      <c r="C46" s="131"/>
      <c r="D46" s="3">
        <v>1050</v>
      </c>
      <c r="E46" s="2">
        <v>25028.18</v>
      </c>
      <c r="F46" s="47">
        <v>24098.35</v>
      </c>
      <c r="G46" s="4">
        <f>H46+I46+L46+O46</f>
        <v>23305.714</v>
      </c>
      <c r="H46" s="4">
        <f>H48+H54+H56+H64+H67+H59+H58+H55+H57</f>
        <v>6316.07</v>
      </c>
      <c r="I46" s="120">
        <f>I48+I54+I56+I64+I67+I58+I59+I57+I66+I55</f>
        <v>6849.2759999999998</v>
      </c>
      <c r="J46" s="121"/>
      <c r="K46" s="122"/>
      <c r="L46" s="120">
        <f>L48+L54+L56+L59+L64+L67+L58+L55</f>
        <v>6188.4329999999991</v>
      </c>
      <c r="M46" s="121"/>
      <c r="N46" s="122"/>
      <c r="O46" s="120">
        <f>O48+O54+O56+O59+O64+O67+O58+O55</f>
        <v>3951.9350000000004</v>
      </c>
      <c r="P46" s="121"/>
      <c r="Q46" s="122"/>
      <c r="R46" s="85"/>
      <c r="S46" s="63"/>
      <c r="T46" s="63"/>
      <c r="U46" s="63"/>
      <c r="V46" s="63"/>
      <c r="W46" s="63"/>
      <c r="X46" s="50"/>
    </row>
    <row r="47" spans="2:24" ht="15.75" thickBot="1" x14ac:dyDescent="0.3">
      <c r="B47" s="112" t="s">
        <v>40</v>
      </c>
      <c r="C47" s="126"/>
      <c r="D47" s="3"/>
      <c r="E47" s="2"/>
      <c r="F47" s="47"/>
      <c r="G47" s="4"/>
      <c r="H47" s="47"/>
      <c r="I47" s="86"/>
      <c r="J47" s="88"/>
      <c r="K47" s="87"/>
      <c r="L47" s="86"/>
      <c r="M47" s="88"/>
      <c r="N47" s="87"/>
      <c r="O47" s="86"/>
      <c r="P47" s="88"/>
      <c r="Q47" s="87"/>
      <c r="R47" s="85"/>
      <c r="S47" s="63"/>
      <c r="T47" s="63"/>
      <c r="U47" s="63"/>
      <c r="V47" s="63"/>
      <c r="W47" s="63"/>
      <c r="X47" s="50"/>
    </row>
    <row r="48" spans="2:24" ht="15.75" thickBot="1" x14ac:dyDescent="0.3">
      <c r="B48" s="92" t="s">
        <v>41</v>
      </c>
      <c r="C48" s="135"/>
      <c r="D48" s="3">
        <v>1051</v>
      </c>
      <c r="E48" s="2">
        <v>2160.0700000000002</v>
      </c>
      <c r="F48" s="47">
        <v>1809.1</v>
      </c>
      <c r="G48" s="4">
        <f>H48+I48+L48+O48</f>
        <v>2179.9059999999999</v>
      </c>
      <c r="H48" s="4">
        <f>H49+H52+H53+H50+H51</f>
        <v>887</v>
      </c>
      <c r="I48" s="120">
        <f>I49+I52+I53+I50+I51</f>
        <v>757.90599999999995</v>
      </c>
      <c r="J48" s="121"/>
      <c r="K48" s="122"/>
      <c r="L48" s="120">
        <f>L49+L50+L51+L52</f>
        <v>200</v>
      </c>
      <c r="M48" s="88"/>
      <c r="N48" s="87"/>
      <c r="O48" s="86">
        <f>O49+O50+O51+O52</f>
        <v>335</v>
      </c>
      <c r="P48" s="88"/>
      <c r="Q48" s="87"/>
      <c r="R48" s="85"/>
      <c r="S48" s="63"/>
      <c r="T48" s="63"/>
      <c r="U48" s="63"/>
      <c r="V48" s="63"/>
      <c r="W48" s="63"/>
      <c r="X48" s="50"/>
    </row>
    <row r="49" spans="2:24" ht="32.25" customHeight="1" thickBot="1" x14ac:dyDescent="0.3">
      <c r="B49" s="118" t="s">
        <v>91</v>
      </c>
      <c r="C49" s="123"/>
      <c r="D49" s="3" t="s">
        <v>42</v>
      </c>
      <c r="E49" s="46">
        <v>635.5</v>
      </c>
      <c r="F49" s="47">
        <v>400</v>
      </c>
      <c r="G49" s="47">
        <f>H49+I49+L49+O49</f>
        <v>785</v>
      </c>
      <c r="H49" s="47">
        <v>150</v>
      </c>
      <c r="I49" s="86">
        <v>200</v>
      </c>
      <c r="J49" s="88"/>
      <c r="K49" s="87"/>
      <c r="L49" s="86">
        <v>150</v>
      </c>
      <c r="M49" s="88"/>
      <c r="N49" s="87"/>
      <c r="O49" s="86">
        <f>100+185</f>
        <v>285</v>
      </c>
      <c r="P49" s="88"/>
      <c r="Q49" s="87"/>
      <c r="R49" s="85"/>
      <c r="S49" s="63"/>
      <c r="T49" s="63"/>
      <c r="U49" s="63"/>
      <c r="V49" s="63"/>
      <c r="W49" s="63"/>
      <c r="X49" s="50"/>
    </row>
    <row r="50" spans="2:24" s="15" customFormat="1" ht="32.25" customHeight="1" thickBot="1" x14ac:dyDescent="0.3">
      <c r="B50" s="136" t="s">
        <v>94</v>
      </c>
      <c r="C50" s="137"/>
      <c r="D50" s="19" t="s">
        <v>92</v>
      </c>
      <c r="E50" s="20"/>
      <c r="F50" s="19">
        <v>170</v>
      </c>
      <c r="G50" s="19">
        <f>H50+I50+L50+O50</f>
        <v>522</v>
      </c>
      <c r="H50" s="19">
        <f>203.5-81.5</f>
        <v>122</v>
      </c>
      <c r="I50" s="138">
        <v>400</v>
      </c>
      <c r="J50" s="139"/>
      <c r="K50" s="140"/>
      <c r="L50" s="138">
        <v>0</v>
      </c>
      <c r="M50" s="139"/>
      <c r="N50" s="140"/>
      <c r="O50" s="138">
        <v>0</v>
      </c>
      <c r="P50" s="139"/>
      <c r="Q50" s="140"/>
      <c r="R50" s="21"/>
      <c r="X50" s="16"/>
    </row>
    <row r="51" spans="2:24" ht="32.25" customHeight="1" thickBot="1" x14ac:dyDescent="0.3">
      <c r="B51" s="118" t="s">
        <v>97</v>
      </c>
      <c r="C51" s="123"/>
      <c r="D51" s="3" t="s">
        <v>43</v>
      </c>
      <c r="E51" s="2"/>
      <c r="F51" s="47">
        <v>195</v>
      </c>
      <c r="G51" s="47">
        <f>H51+I51+L51+O51</f>
        <v>250</v>
      </c>
      <c r="H51" s="3">
        <v>75</v>
      </c>
      <c r="I51" s="141">
        <v>75</v>
      </c>
      <c r="J51" s="142"/>
      <c r="K51" s="143"/>
      <c r="L51" s="141">
        <v>50</v>
      </c>
      <c r="M51" s="142"/>
      <c r="N51" s="143"/>
      <c r="O51" s="141">
        <v>50</v>
      </c>
      <c r="P51" s="142"/>
      <c r="Q51" s="143"/>
      <c r="R51" s="45"/>
      <c r="X51" s="50"/>
    </row>
    <row r="52" spans="2:24" s="52" customFormat="1" ht="36" customHeight="1" thickBot="1" x14ac:dyDescent="0.3">
      <c r="B52" s="136" t="s">
        <v>90</v>
      </c>
      <c r="C52" s="137"/>
      <c r="D52" s="22" t="s">
        <v>96</v>
      </c>
      <c r="E52" s="23">
        <v>1173.5999999999999</v>
      </c>
      <c r="F52" s="19">
        <v>856.17</v>
      </c>
      <c r="G52" s="24">
        <f>H52+I52+L52+O52</f>
        <v>622.90599999999995</v>
      </c>
      <c r="H52" s="19">
        <f>720-180</f>
        <v>540</v>
      </c>
      <c r="I52" s="144">
        <f>383.105-128.102-172.097</f>
        <v>82.906000000000006</v>
      </c>
      <c r="J52" s="145"/>
      <c r="K52" s="146"/>
      <c r="L52" s="138">
        <f>10.039-10.039</f>
        <v>0</v>
      </c>
      <c r="M52" s="139"/>
      <c r="N52" s="140"/>
      <c r="O52" s="138">
        <v>0</v>
      </c>
      <c r="P52" s="139"/>
      <c r="Q52" s="140"/>
      <c r="R52" s="147"/>
      <c r="S52" s="148"/>
      <c r="T52" s="148"/>
      <c r="U52" s="148"/>
      <c r="V52" s="148"/>
      <c r="W52" s="148"/>
      <c r="X52" s="17"/>
    </row>
    <row r="53" spans="2:24" ht="15.75" thickBot="1" x14ac:dyDescent="0.3">
      <c r="B53" s="118" t="s">
        <v>44</v>
      </c>
      <c r="C53" s="123"/>
      <c r="D53" s="3" t="s">
        <v>45</v>
      </c>
      <c r="E53" s="2">
        <v>50</v>
      </c>
      <c r="F53" s="47">
        <v>76</v>
      </c>
      <c r="G53" s="4">
        <v>0</v>
      </c>
      <c r="H53" s="4">
        <v>0</v>
      </c>
      <c r="I53" s="120">
        <v>0</v>
      </c>
      <c r="J53" s="121"/>
      <c r="K53" s="122"/>
      <c r="L53" s="120">
        <v>0</v>
      </c>
      <c r="M53" s="121"/>
      <c r="N53" s="122"/>
      <c r="O53" s="120">
        <v>0</v>
      </c>
      <c r="P53" s="121"/>
      <c r="Q53" s="122"/>
      <c r="R53" s="85"/>
      <c r="S53" s="63"/>
      <c r="T53" s="63"/>
      <c r="U53" s="63"/>
      <c r="V53" s="63"/>
      <c r="W53" s="63"/>
      <c r="X53" s="50"/>
    </row>
    <row r="54" spans="2:24" ht="24" customHeight="1" thickBot="1" x14ac:dyDescent="0.3">
      <c r="B54" s="118" t="s">
        <v>101</v>
      </c>
      <c r="C54" s="123"/>
      <c r="D54" s="3">
        <v>1052</v>
      </c>
      <c r="E54" s="2">
        <v>13958.81</v>
      </c>
      <c r="F54" s="47">
        <v>15726.11</v>
      </c>
      <c r="G54" s="4">
        <f>H54+I54+L54+O54</f>
        <v>12971.89</v>
      </c>
      <c r="H54" s="4">
        <v>3360.8</v>
      </c>
      <c r="I54" s="86">
        <v>3450</v>
      </c>
      <c r="J54" s="88"/>
      <c r="K54" s="87"/>
      <c r="L54" s="86">
        <v>3800</v>
      </c>
      <c r="M54" s="88"/>
      <c r="N54" s="87"/>
      <c r="O54" s="86">
        <f>2119.56+241.53</f>
        <v>2361.09</v>
      </c>
      <c r="P54" s="88"/>
      <c r="Q54" s="87"/>
      <c r="R54" s="85"/>
      <c r="S54" s="63"/>
      <c r="T54" s="63"/>
      <c r="U54" s="63"/>
      <c r="V54" s="63"/>
      <c r="W54" s="63"/>
      <c r="X54" s="50"/>
    </row>
    <row r="55" spans="2:24" s="15" customFormat="1" ht="24" customHeight="1" thickBot="1" x14ac:dyDescent="0.3">
      <c r="B55" s="136" t="s">
        <v>95</v>
      </c>
      <c r="C55" s="137"/>
      <c r="D55" s="19"/>
      <c r="E55" s="20"/>
      <c r="F55" s="19">
        <v>1714.64</v>
      </c>
      <c r="G55" s="24">
        <f>H55+I55+L55+O55</f>
        <v>1584.0950000000003</v>
      </c>
      <c r="H55" s="19">
        <v>0</v>
      </c>
      <c r="I55" s="138">
        <f>710-26.3</f>
        <v>683.7</v>
      </c>
      <c r="J55" s="139"/>
      <c r="K55" s="140"/>
      <c r="L55" s="138">
        <f>710+26.4-118.2</f>
        <v>618.19999999999993</v>
      </c>
      <c r="M55" s="139"/>
      <c r="N55" s="140"/>
      <c r="O55" s="138">
        <f>314.848-183.5+134.247+16.6</f>
        <v>282.19500000000005</v>
      </c>
      <c r="P55" s="139"/>
      <c r="Q55" s="140"/>
      <c r="R55" s="21"/>
      <c r="X55" s="16"/>
    </row>
    <row r="56" spans="2:24" ht="33.75" customHeight="1" thickBot="1" x14ac:dyDescent="0.3">
      <c r="B56" s="118" t="s">
        <v>102</v>
      </c>
      <c r="C56" s="123"/>
      <c r="D56" s="3">
        <v>1053</v>
      </c>
      <c r="E56" s="2">
        <v>3011.6</v>
      </c>
      <c r="F56" s="47">
        <v>3483.1</v>
      </c>
      <c r="G56" s="4">
        <f>H56+I56+L56+O56</f>
        <v>2592.89</v>
      </c>
      <c r="H56" s="4">
        <v>695.41</v>
      </c>
      <c r="I56" s="120">
        <f>707.25-2.06</f>
        <v>705.19</v>
      </c>
      <c r="J56" s="121"/>
      <c r="K56" s="122"/>
      <c r="L56" s="120">
        <f>779-26</f>
        <v>753</v>
      </c>
      <c r="M56" s="121"/>
      <c r="N56" s="122"/>
      <c r="O56" s="120">
        <f>484.02-44.73</f>
        <v>439.28999999999996</v>
      </c>
      <c r="P56" s="121"/>
      <c r="Q56" s="122"/>
      <c r="R56" s="85"/>
      <c r="S56" s="63"/>
      <c r="T56" s="63"/>
      <c r="U56" s="63"/>
      <c r="V56" s="63"/>
      <c r="W56" s="63"/>
      <c r="X56" s="50"/>
    </row>
    <row r="57" spans="2:24" s="15" customFormat="1" ht="28.5" customHeight="1" thickBot="1" x14ac:dyDescent="0.3">
      <c r="B57" s="136" t="s">
        <v>98</v>
      </c>
      <c r="C57" s="137"/>
      <c r="D57" s="19" t="s">
        <v>99</v>
      </c>
      <c r="E57" s="20"/>
      <c r="F57" s="19">
        <v>191.19</v>
      </c>
      <c r="G57" s="24">
        <f>H57+I57+L57+O57</f>
        <v>357.27290000000005</v>
      </c>
      <c r="H57" s="24">
        <f>H55*22%</f>
        <v>0</v>
      </c>
      <c r="I57" s="144">
        <v>135.38</v>
      </c>
      <c r="J57" s="145"/>
      <c r="K57" s="146"/>
      <c r="L57" s="144">
        <v>179.36</v>
      </c>
      <c r="M57" s="145"/>
      <c r="N57" s="146"/>
      <c r="O57" s="144">
        <f>O55*22%-19.55</f>
        <v>42.532900000000012</v>
      </c>
      <c r="P57" s="145"/>
      <c r="Q57" s="146"/>
      <c r="R57" s="21"/>
      <c r="X57" s="16"/>
    </row>
    <row r="58" spans="2:24" ht="20.25" customHeight="1" thickBot="1" x14ac:dyDescent="0.3">
      <c r="B58" s="118" t="s">
        <v>46</v>
      </c>
      <c r="C58" s="123"/>
      <c r="D58" s="3">
        <v>1054</v>
      </c>
      <c r="E58" s="2">
        <v>598.78</v>
      </c>
      <c r="F58" s="47">
        <v>824.92</v>
      </c>
      <c r="G58" s="14">
        <f>H58+I58+L58+O58</f>
        <v>440</v>
      </c>
      <c r="H58" s="14">
        <v>110</v>
      </c>
      <c r="I58" s="127">
        <v>110</v>
      </c>
      <c r="J58" s="128"/>
      <c r="K58" s="129"/>
      <c r="L58" s="127">
        <v>110</v>
      </c>
      <c r="M58" s="128"/>
      <c r="N58" s="129"/>
      <c r="O58" s="127">
        <v>110</v>
      </c>
      <c r="P58" s="128"/>
      <c r="Q58" s="129"/>
      <c r="R58" s="85"/>
      <c r="S58" s="63"/>
      <c r="T58" s="63"/>
      <c r="U58" s="63"/>
      <c r="V58" s="63"/>
      <c r="W58" s="63"/>
      <c r="X58" s="50"/>
    </row>
    <row r="59" spans="2:24" ht="24" customHeight="1" thickBot="1" x14ac:dyDescent="0.3">
      <c r="B59" s="118" t="s">
        <v>47</v>
      </c>
      <c r="C59" s="123"/>
      <c r="D59" s="3">
        <v>1055</v>
      </c>
      <c r="E59" s="2">
        <f>E60+E61+E62+E63</f>
        <v>826.31999999999994</v>
      </c>
      <c r="F59" s="47">
        <f>F60+F61+F62+F63</f>
        <v>924.13000000000011</v>
      </c>
      <c r="G59" s="47">
        <f>G60+G61+G62+G63</f>
        <v>1076.9449999999999</v>
      </c>
      <c r="H59" s="47">
        <f>H60+H61+H62+H63</f>
        <v>445</v>
      </c>
      <c r="I59" s="86">
        <f t="shared" ref="I59:O59" si="1">I60+I61+I62+I63</f>
        <v>195.5</v>
      </c>
      <c r="J59" s="88"/>
      <c r="K59" s="87"/>
      <c r="L59" s="86">
        <f t="shared" si="1"/>
        <v>184.73500000000001</v>
      </c>
      <c r="M59" s="88"/>
      <c r="N59" s="87"/>
      <c r="O59" s="86">
        <f t="shared" si="1"/>
        <v>251.70999999999998</v>
      </c>
      <c r="P59" s="88"/>
      <c r="Q59" s="87"/>
      <c r="R59" s="85"/>
      <c r="S59" s="63"/>
      <c r="T59" s="63"/>
      <c r="U59" s="63"/>
      <c r="V59" s="63"/>
      <c r="W59" s="63"/>
      <c r="X59" s="50"/>
    </row>
    <row r="60" spans="2:24" ht="24" customHeight="1" thickBot="1" x14ac:dyDescent="0.3">
      <c r="B60" s="118" t="s">
        <v>48</v>
      </c>
      <c r="C60" s="123"/>
      <c r="D60" s="3" t="s">
        <v>49</v>
      </c>
      <c r="E60" s="2">
        <v>22</v>
      </c>
      <c r="F60" s="3">
        <v>27.08</v>
      </c>
      <c r="G60" s="3">
        <f t="shared" ref="G60:G67" si="2">H60+I60+L60+O60</f>
        <v>33.159999999999997</v>
      </c>
      <c r="H60" s="3">
        <v>12.5</v>
      </c>
      <c r="I60" s="141">
        <v>10.5</v>
      </c>
      <c r="J60" s="142"/>
      <c r="K60" s="143"/>
      <c r="L60" s="141">
        <v>10.16</v>
      </c>
      <c r="M60" s="142"/>
      <c r="N60" s="143"/>
      <c r="O60" s="141">
        <v>0</v>
      </c>
      <c r="P60" s="142"/>
      <c r="Q60" s="143"/>
      <c r="R60" s="149"/>
      <c r="S60" s="150"/>
      <c r="T60" s="150"/>
      <c r="U60" s="63"/>
      <c r="V60" s="63"/>
      <c r="W60" s="63"/>
      <c r="X60" s="50"/>
    </row>
    <row r="61" spans="2:24" ht="24" customHeight="1" thickBot="1" x14ac:dyDescent="0.3">
      <c r="B61" s="118" t="s">
        <v>50</v>
      </c>
      <c r="C61" s="123"/>
      <c r="D61" s="3" t="s">
        <v>51</v>
      </c>
      <c r="E61" s="2">
        <v>291.48</v>
      </c>
      <c r="F61" s="3">
        <v>433.99</v>
      </c>
      <c r="G61" s="3">
        <f t="shared" si="2"/>
        <v>544.57500000000005</v>
      </c>
      <c r="H61" s="3">
        <v>175</v>
      </c>
      <c r="I61" s="141">
        <v>105</v>
      </c>
      <c r="J61" s="142"/>
      <c r="K61" s="143"/>
      <c r="L61" s="141">
        <v>99.575000000000003</v>
      </c>
      <c r="M61" s="142"/>
      <c r="N61" s="143"/>
      <c r="O61" s="141">
        <v>165</v>
      </c>
      <c r="P61" s="142"/>
      <c r="Q61" s="143"/>
      <c r="R61" s="149"/>
      <c r="S61" s="150"/>
      <c r="T61" s="150"/>
      <c r="U61" s="63"/>
      <c r="V61" s="63"/>
      <c r="W61" s="63"/>
      <c r="X61" s="50"/>
    </row>
    <row r="62" spans="2:24" ht="24" customHeight="1" thickBot="1" x14ac:dyDescent="0.3">
      <c r="B62" s="118" t="s">
        <v>52</v>
      </c>
      <c r="C62" s="123"/>
      <c r="D62" s="3" t="s">
        <v>53</v>
      </c>
      <c r="E62" s="2">
        <v>501.34</v>
      </c>
      <c r="F62" s="3">
        <v>433.61</v>
      </c>
      <c r="G62" s="3">
        <f t="shared" si="2"/>
        <v>466.71</v>
      </c>
      <c r="H62" s="3">
        <v>225</v>
      </c>
      <c r="I62" s="141">
        <v>80</v>
      </c>
      <c r="J62" s="142"/>
      <c r="K62" s="143"/>
      <c r="L62" s="141">
        <v>75</v>
      </c>
      <c r="M62" s="142"/>
      <c r="N62" s="143"/>
      <c r="O62" s="141">
        <v>86.71</v>
      </c>
      <c r="P62" s="142"/>
      <c r="Q62" s="143"/>
      <c r="R62" s="149"/>
      <c r="S62" s="150"/>
      <c r="T62" s="150"/>
      <c r="U62" s="63"/>
      <c r="V62" s="63"/>
      <c r="W62" s="63"/>
      <c r="X62" s="50"/>
    </row>
    <row r="63" spans="2:24" ht="36" customHeight="1" thickBot="1" x14ac:dyDescent="0.3">
      <c r="B63" s="118" t="s">
        <v>54</v>
      </c>
      <c r="C63" s="123"/>
      <c r="D63" s="3" t="s">
        <v>55</v>
      </c>
      <c r="E63" s="2">
        <v>11.5</v>
      </c>
      <c r="F63" s="3">
        <v>29.45</v>
      </c>
      <c r="G63" s="3">
        <f t="shared" si="2"/>
        <v>32.5</v>
      </c>
      <c r="H63" s="3">
        <v>32.5</v>
      </c>
      <c r="I63" s="141">
        <v>0</v>
      </c>
      <c r="J63" s="142"/>
      <c r="K63" s="143"/>
      <c r="L63" s="141">
        <v>0</v>
      </c>
      <c r="M63" s="142"/>
      <c r="N63" s="143"/>
      <c r="O63" s="141">
        <v>0</v>
      </c>
      <c r="P63" s="142"/>
      <c r="Q63" s="143"/>
      <c r="R63" s="149"/>
      <c r="S63" s="150"/>
      <c r="T63" s="150"/>
      <c r="U63" s="63"/>
      <c r="V63" s="63"/>
      <c r="W63" s="63"/>
      <c r="X63" s="50"/>
    </row>
    <row r="64" spans="2:24" ht="24" customHeight="1" thickBot="1" x14ac:dyDescent="0.3">
      <c r="B64" s="118" t="s">
        <v>93</v>
      </c>
      <c r="C64" s="123"/>
      <c r="D64" s="3">
        <v>1056</v>
      </c>
      <c r="E64" s="2">
        <v>1033.44</v>
      </c>
      <c r="F64" s="47">
        <v>707.7</v>
      </c>
      <c r="G64" s="47">
        <f t="shared" si="2"/>
        <v>1089.2800000000002</v>
      </c>
      <c r="H64" s="47">
        <f>334-30.67</f>
        <v>303.33</v>
      </c>
      <c r="I64" s="86">
        <f>301.6+120</f>
        <v>421.6</v>
      </c>
      <c r="J64" s="88"/>
      <c r="K64" s="87"/>
      <c r="L64" s="86">
        <f>211.3-19.6</f>
        <v>191.70000000000002</v>
      </c>
      <c r="M64" s="88"/>
      <c r="N64" s="87"/>
      <c r="O64" s="86">
        <v>172.65</v>
      </c>
      <c r="P64" s="88"/>
      <c r="Q64" s="87"/>
      <c r="R64" s="149"/>
      <c r="S64" s="150"/>
      <c r="T64" s="150"/>
      <c r="U64" s="150"/>
      <c r="V64" s="150"/>
      <c r="W64" s="150"/>
      <c r="X64" s="50"/>
    </row>
    <row r="65" spans="2:24" s="15" customFormat="1" ht="24" customHeight="1" thickBot="1" x14ac:dyDescent="0.3">
      <c r="B65" s="136" t="s">
        <v>100</v>
      </c>
      <c r="C65" s="137"/>
      <c r="D65" s="25">
        <v>1056.0999999999999</v>
      </c>
      <c r="E65" s="20"/>
      <c r="F65" s="19">
        <v>563.65</v>
      </c>
      <c r="G65" s="19">
        <f>H65+I65+L65+O65</f>
        <v>617.1</v>
      </c>
      <c r="H65" s="19">
        <f>199-31.2-3.7</f>
        <v>164.10000000000002</v>
      </c>
      <c r="I65" s="138">
        <f>201.5+120</f>
        <v>321.5</v>
      </c>
      <c r="J65" s="139"/>
      <c r="K65" s="140"/>
      <c r="L65" s="138">
        <f>136.3-15.6</f>
        <v>120.70000000000002</v>
      </c>
      <c r="M65" s="139"/>
      <c r="N65" s="140"/>
      <c r="O65" s="138">
        <v>10.8</v>
      </c>
      <c r="P65" s="139"/>
      <c r="Q65" s="140"/>
      <c r="R65" s="26"/>
      <c r="S65" s="18"/>
      <c r="T65" s="18"/>
      <c r="U65" s="18"/>
      <c r="V65" s="18"/>
      <c r="W65" s="18"/>
      <c r="X65" s="16"/>
    </row>
    <row r="66" spans="2:24" s="15" customFormat="1" ht="24" customHeight="1" thickBot="1" x14ac:dyDescent="0.3">
      <c r="B66" s="151" t="s">
        <v>117</v>
      </c>
      <c r="C66" s="151"/>
      <c r="D66" s="25" t="s">
        <v>118</v>
      </c>
      <c r="E66" s="31">
        <v>0</v>
      </c>
      <c r="F66" s="19">
        <v>98</v>
      </c>
      <c r="G66" s="19">
        <v>0</v>
      </c>
      <c r="H66" s="19">
        <v>0</v>
      </c>
      <c r="I66" s="138">
        <v>0</v>
      </c>
      <c r="J66" s="139"/>
      <c r="K66" s="140"/>
      <c r="L66" s="138">
        <v>0</v>
      </c>
      <c r="M66" s="139"/>
      <c r="N66" s="51">
        <v>0</v>
      </c>
      <c r="O66" s="138"/>
      <c r="P66" s="139"/>
      <c r="Q66" s="51"/>
      <c r="R66" s="26"/>
      <c r="S66" s="18"/>
      <c r="T66" s="18"/>
      <c r="U66" s="18"/>
      <c r="V66" s="18"/>
      <c r="W66" s="18"/>
      <c r="X66" s="16"/>
    </row>
    <row r="67" spans="2:24" ht="40.5" customHeight="1" thickBot="1" x14ac:dyDescent="0.3">
      <c r="B67" s="118" t="s">
        <v>56</v>
      </c>
      <c r="C67" s="132"/>
      <c r="D67" s="6">
        <v>1057</v>
      </c>
      <c r="E67" s="7">
        <v>630</v>
      </c>
      <c r="F67" s="47">
        <v>1300.5</v>
      </c>
      <c r="G67" s="47">
        <f t="shared" si="2"/>
        <v>1235.328</v>
      </c>
      <c r="H67" s="47">
        <f>595-75.5-4.97</f>
        <v>514.53</v>
      </c>
      <c r="I67" s="86">
        <v>390</v>
      </c>
      <c r="J67" s="88"/>
      <c r="K67" s="87"/>
      <c r="L67" s="86">
        <v>330.798</v>
      </c>
      <c r="M67" s="88"/>
      <c r="N67" s="87"/>
      <c r="O67" s="86">
        <v>0</v>
      </c>
      <c r="P67" s="88"/>
      <c r="Q67" s="87"/>
      <c r="R67" s="85"/>
      <c r="S67" s="63"/>
      <c r="T67" s="63"/>
      <c r="U67" s="63"/>
      <c r="V67" s="63"/>
      <c r="W67" s="63"/>
      <c r="X67" s="50"/>
    </row>
    <row r="68" spans="2:24" ht="15.75" thickBot="1" x14ac:dyDescent="0.3">
      <c r="B68" s="154" t="s">
        <v>57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6"/>
      <c r="S68" s="117"/>
      <c r="T68" s="63"/>
      <c r="U68" s="63"/>
      <c r="V68" s="63"/>
      <c r="W68" s="63"/>
      <c r="X68" s="63"/>
    </row>
    <row r="69" spans="2:24" ht="25.5" customHeight="1" thickBot="1" x14ac:dyDescent="0.3">
      <c r="B69" s="152" t="s">
        <v>58</v>
      </c>
      <c r="C69" s="153"/>
      <c r="D69" s="3">
        <v>2010</v>
      </c>
      <c r="E69" s="2">
        <v>3483.1</v>
      </c>
      <c r="F69" s="47">
        <v>3246.62</v>
      </c>
      <c r="G69" s="14">
        <f>H69+I69+L69+O69</f>
        <v>2950.1629000000003</v>
      </c>
      <c r="H69" s="14">
        <f>H56+H57</f>
        <v>695.41</v>
      </c>
      <c r="I69" s="127">
        <f>I56+I57</f>
        <v>840.57</v>
      </c>
      <c r="J69" s="128"/>
      <c r="K69" s="129"/>
      <c r="L69" s="127">
        <f>L56+L57</f>
        <v>932.36</v>
      </c>
      <c r="M69" s="128"/>
      <c r="N69" s="129"/>
      <c r="O69" s="127">
        <f>O56+O57</f>
        <v>481.8229</v>
      </c>
      <c r="P69" s="128"/>
      <c r="Q69" s="129"/>
      <c r="R69" s="85"/>
      <c r="S69" s="63"/>
      <c r="T69" s="63"/>
      <c r="U69" s="63"/>
      <c r="V69" s="63"/>
      <c r="W69" s="63"/>
      <c r="X69" s="50"/>
    </row>
    <row r="70" spans="2:24" ht="24.75" customHeight="1" thickBot="1" x14ac:dyDescent="0.3">
      <c r="B70" s="152" t="s">
        <v>59</v>
      </c>
      <c r="C70" s="153"/>
      <c r="D70" s="3">
        <v>2020</v>
      </c>
      <c r="E70" s="2">
        <v>3028.19</v>
      </c>
      <c r="F70" s="47">
        <v>2886.85</v>
      </c>
      <c r="G70" s="14">
        <f>H70+I70+L70+O70</f>
        <v>3140.7857000000004</v>
      </c>
      <c r="H70" s="14">
        <f>(H54+H55)*23%</f>
        <v>772.98400000000004</v>
      </c>
      <c r="I70" s="127">
        <f>(I54+I55)*23%</f>
        <v>950.75099999999998</v>
      </c>
      <c r="J70" s="128"/>
      <c r="K70" s="129"/>
      <c r="L70" s="127">
        <f>L54*23%</f>
        <v>874</v>
      </c>
      <c r="M70" s="128"/>
      <c r="N70" s="129"/>
      <c r="O70" s="127">
        <f>O54*23%</f>
        <v>543.05070000000001</v>
      </c>
      <c r="P70" s="128"/>
      <c r="Q70" s="129"/>
      <c r="R70" s="85"/>
      <c r="S70" s="63"/>
      <c r="T70" s="63"/>
      <c r="U70" s="63"/>
      <c r="V70" s="63"/>
      <c r="W70" s="63"/>
      <c r="X70" s="50"/>
    </row>
    <row r="71" spans="2:24" ht="15.75" thickBot="1" x14ac:dyDescent="0.3">
      <c r="B71" s="154" t="s">
        <v>60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6"/>
      <c r="S71" s="117"/>
      <c r="T71" s="63"/>
      <c r="U71" s="63"/>
      <c r="V71" s="63"/>
      <c r="W71" s="63"/>
      <c r="X71" s="63"/>
    </row>
    <row r="72" spans="2:24" ht="21" customHeight="1" thickBot="1" x14ac:dyDescent="0.3">
      <c r="B72" s="95" t="s">
        <v>61</v>
      </c>
      <c r="C72" s="97"/>
      <c r="D72" s="3">
        <v>3010</v>
      </c>
      <c r="E72" s="3">
        <v>2533</v>
      </c>
      <c r="F72" s="4">
        <v>362.78</v>
      </c>
      <c r="G72" s="8">
        <f>G73</f>
        <v>0</v>
      </c>
      <c r="H72" s="8">
        <v>0</v>
      </c>
      <c r="I72" s="157">
        <f>I73</f>
        <v>1480</v>
      </c>
      <c r="J72" s="158"/>
      <c r="K72" s="159"/>
      <c r="L72" s="157">
        <f t="shared" ref="L72" si="3">L73</f>
        <v>0</v>
      </c>
      <c r="M72" s="158"/>
      <c r="N72" s="159"/>
      <c r="O72" s="157">
        <f t="shared" ref="O72" si="4">O73</f>
        <v>0</v>
      </c>
      <c r="P72" s="158"/>
      <c r="Q72" s="159"/>
      <c r="R72" s="85"/>
      <c r="S72" s="63"/>
      <c r="T72" s="63"/>
      <c r="U72" s="63"/>
      <c r="V72" s="63"/>
      <c r="W72" s="63"/>
      <c r="X72" s="50"/>
    </row>
    <row r="73" spans="2:24" ht="22.5" customHeight="1" thickBot="1" x14ac:dyDescent="0.3">
      <c r="B73" s="136" t="s">
        <v>62</v>
      </c>
      <c r="C73" s="137"/>
      <c r="D73" s="3">
        <v>3011</v>
      </c>
      <c r="E73" s="3">
        <v>2281.6</v>
      </c>
      <c r="F73" s="4">
        <v>362.78</v>
      </c>
      <c r="G73" s="9">
        <f>G74</f>
        <v>0</v>
      </c>
      <c r="H73" s="9">
        <v>0</v>
      </c>
      <c r="I73" s="162">
        <f>I76</f>
        <v>1480</v>
      </c>
      <c r="J73" s="163"/>
      <c r="K73" s="164"/>
      <c r="L73" s="162">
        <v>0</v>
      </c>
      <c r="M73" s="163"/>
      <c r="N73" s="164"/>
      <c r="O73" s="162">
        <v>0</v>
      </c>
      <c r="P73" s="163"/>
      <c r="Q73" s="164"/>
      <c r="R73" s="85"/>
      <c r="S73" s="63"/>
      <c r="T73" s="63"/>
      <c r="U73" s="165"/>
      <c r="V73" s="165"/>
      <c r="W73" s="165"/>
      <c r="X73" s="50"/>
    </row>
    <row r="74" spans="2:24" ht="15.75" thickBot="1" x14ac:dyDescent="0.3">
      <c r="B74" s="160" t="s">
        <v>63</v>
      </c>
      <c r="C74" s="161"/>
      <c r="D74" s="3">
        <v>3020</v>
      </c>
      <c r="E74" s="3">
        <v>2533</v>
      </c>
      <c r="F74" s="14">
        <v>362.78</v>
      </c>
      <c r="G74" s="9">
        <f>G76</f>
        <v>0</v>
      </c>
      <c r="H74" s="9">
        <v>0</v>
      </c>
      <c r="I74" s="162">
        <f>I76</f>
        <v>1480</v>
      </c>
      <c r="J74" s="163"/>
      <c r="K74" s="164"/>
      <c r="L74" s="162">
        <v>0</v>
      </c>
      <c r="M74" s="163"/>
      <c r="N74" s="164"/>
      <c r="O74" s="162">
        <v>0</v>
      </c>
      <c r="P74" s="163"/>
      <c r="Q74" s="164"/>
      <c r="R74" s="85"/>
      <c r="S74" s="63"/>
      <c r="T74" s="63"/>
      <c r="U74" s="63"/>
      <c r="V74" s="63"/>
      <c r="W74" s="63"/>
      <c r="X74" s="50"/>
    </row>
    <row r="75" spans="2:24" ht="15.75" thickBot="1" x14ac:dyDescent="0.3">
      <c r="B75" s="152" t="s">
        <v>64</v>
      </c>
      <c r="C75" s="153"/>
      <c r="D75" s="3">
        <v>3021</v>
      </c>
      <c r="E75" s="3"/>
      <c r="F75" s="14"/>
      <c r="G75" s="10"/>
      <c r="H75" s="10"/>
      <c r="I75" s="166"/>
      <c r="J75" s="167"/>
      <c r="K75" s="168"/>
      <c r="L75" s="166"/>
      <c r="M75" s="167"/>
      <c r="N75" s="168"/>
      <c r="O75" s="166"/>
      <c r="P75" s="167"/>
      <c r="Q75" s="168"/>
      <c r="R75" s="85"/>
      <c r="S75" s="63"/>
      <c r="T75" s="63"/>
      <c r="U75" s="63"/>
      <c r="V75" s="63"/>
      <c r="W75" s="63"/>
      <c r="X75" s="50"/>
    </row>
    <row r="76" spans="2:24" ht="21" customHeight="1" thickBot="1" x14ac:dyDescent="0.3">
      <c r="B76" s="130" t="s">
        <v>65</v>
      </c>
      <c r="C76" s="131"/>
      <c r="D76" s="3">
        <v>3022</v>
      </c>
      <c r="E76" s="3">
        <v>2090</v>
      </c>
      <c r="F76" s="14">
        <v>362.78</v>
      </c>
      <c r="G76" s="8"/>
      <c r="H76" s="8">
        <v>0</v>
      </c>
      <c r="I76" s="157">
        <v>1480</v>
      </c>
      <c r="J76" s="158"/>
      <c r="K76" s="159"/>
      <c r="L76" s="157">
        <v>0</v>
      </c>
      <c r="M76" s="158"/>
      <c r="N76" s="159"/>
      <c r="O76" s="157">
        <v>0</v>
      </c>
      <c r="P76" s="158"/>
      <c r="Q76" s="159"/>
      <c r="R76" s="85"/>
      <c r="S76" s="63"/>
      <c r="T76" s="63"/>
      <c r="U76" s="63"/>
      <c r="V76" s="63"/>
      <c r="W76" s="63"/>
      <c r="X76" s="50"/>
    </row>
    <row r="77" spans="2:24" ht="21.75" customHeight="1" thickBot="1" x14ac:dyDescent="0.3">
      <c r="B77" s="130" t="s">
        <v>66</v>
      </c>
      <c r="C77" s="131"/>
      <c r="D77" s="3">
        <v>3023</v>
      </c>
      <c r="E77" s="3"/>
      <c r="F77" s="2"/>
      <c r="G77" s="3" t="s">
        <v>67</v>
      </c>
      <c r="H77" s="3" t="s">
        <v>67</v>
      </c>
      <c r="I77" s="141" t="s">
        <v>67</v>
      </c>
      <c r="J77" s="142"/>
      <c r="K77" s="143"/>
      <c r="L77" s="141" t="s">
        <v>67</v>
      </c>
      <c r="M77" s="142"/>
      <c r="N77" s="143"/>
      <c r="O77" s="141" t="s">
        <v>67</v>
      </c>
      <c r="P77" s="142"/>
      <c r="Q77" s="143"/>
      <c r="R77" s="85"/>
      <c r="S77" s="63"/>
      <c r="T77" s="63"/>
      <c r="U77" s="63"/>
      <c r="V77" s="63"/>
      <c r="W77" s="63"/>
      <c r="X77" s="50"/>
    </row>
    <row r="78" spans="2:24" ht="17.25" customHeight="1" thickBot="1" x14ac:dyDescent="0.3">
      <c r="B78" s="130" t="s">
        <v>68</v>
      </c>
      <c r="C78" s="131"/>
      <c r="D78" s="3">
        <v>3024</v>
      </c>
      <c r="E78" s="3"/>
      <c r="F78" s="2"/>
      <c r="G78" s="3" t="s">
        <v>67</v>
      </c>
      <c r="H78" s="3" t="s">
        <v>67</v>
      </c>
      <c r="I78" s="141" t="s">
        <v>67</v>
      </c>
      <c r="J78" s="142"/>
      <c r="K78" s="143"/>
      <c r="L78" s="141" t="s">
        <v>67</v>
      </c>
      <c r="M78" s="142"/>
      <c r="N78" s="143"/>
      <c r="O78" s="141" t="s">
        <v>67</v>
      </c>
      <c r="P78" s="142"/>
      <c r="Q78" s="143"/>
      <c r="R78" s="85"/>
      <c r="S78" s="63"/>
      <c r="T78" s="63"/>
      <c r="U78" s="63"/>
      <c r="V78" s="63"/>
      <c r="W78" s="63"/>
      <c r="X78" s="50"/>
    </row>
    <row r="79" spans="2:24" ht="24" customHeight="1" thickBot="1" x14ac:dyDescent="0.3">
      <c r="B79" s="130" t="s">
        <v>69</v>
      </c>
      <c r="C79" s="171"/>
      <c r="D79" s="3">
        <v>3025</v>
      </c>
      <c r="E79" s="3"/>
      <c r="F79" s="2"/>
      <c r="G79" s="3" t="s">
        <v>67</v>
      </c>
      <c r="H79" s="3" t="s">
        <v>67</v>
      </c>
      <c r="I79" s="141" t="s">
        <v>67</v>
      </c>
      <c r="J79" s="142"/>
      <c r="K79" s="143"/>
      <c r="L79" s="141" t="s">
        <v>67</v>
      </c>
      <c r="M79" s="142"/>
      <c r="N79" s="143"/>
      <c r="O79" s="141" t="s">
        <v>67</v>
      </c>
      <c r="P79" s="142"/>
      <c r="Q79" s="143"/>
      <c r="R79" s="85"/>
      <c r="S79" s="63"/>
      <c r="T79" s="63"/>
      <c r="U79" s="63"/>
      <c r="V79" s="63"/>
      <c r="W79" s="63"/>
      <c r="X79" s="50"/>
    </row>
    <row r="80" spans="2:24" ht="15.75" thickBot="1" x14ac:dyDescent="0.3">
      <c r="B80" s="169" t="s">
        <v>70</v>
      </c>
      <c r="C80" s="170"/>
      <c r="D80" s="3">
        <v>3026</v>
      </c>
      <c r="E80" s="14">
        <v>443</v>
      </c>
      <c r="F80" s="4">
        <v>0</v>
      </c>
      <c r="G80" s="3" t="s">
        <v>67</v>
      </c>
      <c r="H80" s="3" t="s">
        <v>67</v>
      </c>
      <c r="I80" s="141" t="s">
        <v>67</v>
      </c>
      <c r="J80" s="142"/>
      <c r="K80" s="143"/>
      <c r="L80" s="141" t="s">
        <v>67</v>
      </c>
      <c r="M80" s="142"/>
      <c r="N80" s="143"/>
      <c r="O80" s="141" t="s">
        <v>67</v>
      </c>
      <c r="P80" s="142"/>
      <c r="Q80" s="143"/>
      <c r="R80" s="85"/>
      <c r="S80" s="63"/>
      <c r="T80" s="63"/>
      <c r="U80" s="63"/>
      <c r="V80" s="63"/>
      <c r="W80" s="63"/>
      <c r="X80" s="50"/>
    </row>
    <row r="81" spans="2:25" s="53" customFormat="1" ht="25.5" customHeight="1" thickBot="1" x14ac:dyDescent="0.25">
      <c r="B81" s="160" t="s">
        <v>71</v>
      </c>
      <c r="C81" s="161"/>
      <c r="D81" s="47">
        <v>4010</v>
      </c>
      <c r="E81" s="46">
        <v>25478.880000000001</v>
      </c>
      <c r="F81" s="46">
        <v>24917.83</v>
      </c>
      <c r="G81" s="8">
        <f>H81+I81+L81+O81-0.01</f>
        <v>23305.706000000002</v>
      </c>
      <c r="H81" s="8">
        <f>H39</f>
        <v>5703.5959999999995</v>
      </c>
      <c r="I81" s="86">
        <f>I39</f>
        <v>7701.0999999999995</v>
      </c>
      <c r="J81" s="88"/>
      <c r="K81" s="87"/>
      <c r="L81" s="86">
        <f>L39</f>
        <v>5243.82</v>
      </c>
      <c r="M81" s="88"/>
      <c r="N81" s="87"/>
      <c r="O81" s="109">
        <f>O39</f>
        <v>4657.2</v>
      </c>
      <c r="P81" s="172"/>
      <c r="Q81" s="173"/>
      <c r="R81" s="174"/>
      <c r="S81" s="175"/>
      <c r="T81" s="175"/>
      <c r="U81" s="175"/>
      <c r="V81" s="175"/>
      <c r="W81" s="175"/>
      <c r="X81" s="28"/>
    </row>
    <row r="82" spans="2:25" s="53" customFormat="1" ht="21" customHeight="1" thickBot="1" x14ac:dyDescent="0.25">
      <c r="B82" s="92" t="s">
        <v>72</v>
      </c>
      <c r="C82" s="135"/>
      <c r="D82" s="47">
        <v>5010</v>
      </c>
      <c r="E82" s="46">
        <v>25366.18</v>
      </c>
      <c r="F82" s="46">
        <v>24917.83</v>
      </c>
      <c r="G82" s="8">
        <f>H82+I82+L82+O82</f>
        <v>23305.704000000002</v>
      </c>
      <c r="H82" s="8">
        <f>H46+H72</f>
        <v>6316.07</v>
      </c>
      <c r="I82" s="120">
        <f>I46-0.01</f>
        <v>6849.2659999999996</v>
      </c>
      <c r="J82" s="121"/>
      <c r="K82" s="122"/>
      <c r="L82" s="120">
        <f>L46+L72</f>
        <v>6188.4329999999991</v>
      </c>
      <c r="M82" s="121"/>
      <c r="N82" s="122"/>
      <c r="O82" s="157">
        <f>O46+O72</f>
        <v>3951.9350000000004</v>
      </c>
      <c r="P82" s="172"/>
      <c r="Q82" s="173"/>
      <c r="R82" s="174"/>
      <c r="S82" s="175"/>
      <c r="T82" s="175"/>
      <c r="U82" s="175"/>
      <c r="V82" s="175"/>
      <c r="W82" s="175"/>
      <c r="X82" s="28"/>
      <c r="Y82" s="29">
        <f>G81-G82</f>
        <v>2.0000000004074536E-3</v>
      </c>
    </row>
    <row r="83" spans="2:25" ht="15.75" thickBot="1" x14ac:dyDescent="0.3">
      <c r="B83" s="89" t="s">
        <v>73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1"/>
      <c r="S83" s="85"/>
      <c r="T83" s="63"/>
      <c r="U83" s="63"/>
      <c r="V83" s="63"/>
      <c r="W83" s="63"/>
      <c r="X83" s="63"/>
    </row>
    <row r="84" spans="2:25" ht="15.75" thickBot="1" x14ac:dyDescent="0.3">
      <c r="B84" s="92" t="s">
        <v>74</v>
      </c>
      <c r="C84" s="94"/>
      <c r="D84" s="11">
        <v>6010</v>
      </c>
      <c r="E84" s="2">
        <v>93.25</v>
      </c>
      <c r="F84" s="12">
        <f>F85+F86+F87+F88+F89+F90</f>
        <v>79</v>
      </c>
      <c r="G84" s="12">
        <f>G85+G86+G87+G88+G89+G90</f>
        <v>76.5</v>
      </c>
      <c r="H84" s="12">
        <f>H85+H86+H87+H88+H89+H90</f>
        <v>76.5</v>
      </c>
      <c r="I84" s="176">
        <f>I85+I86+I87+I88+I89+I90</f>
        <v>76.5</v>
      </c>
      <c r="J84" s="177"/>
      <c r="K84" s="178"/>
      <c r="L84" s="176">
        <f>L85+L86+L87+L88+L89+L90</f>
        <v>76.5</v>
      </c>
      <c r="M84" s="177"/>
      <c r="N84" s="178"/>
      <c r="O84" s="109">
        <f>O85+O86+O87+O88+O89+O90</f>
        <v>76.5</v>
      </c>
      <c r="P84" s="110"/>
      <c r="Q84" s="111"/>
      <c r="R84" s="85"/>
      <c r="S84" s="63"/>
      <c r="T84" s="63"/>
      <c r="U84" s="63"/>
      <c r="V84" s="63"/>
      <c r="W84" s="63"/>
      <c r="X84" s="50"/>
    </row>
    <row r="85" spans="2:25" ht="15.75" thickBot="1" x14ac:dyDescent="0.3">
      <c r="B85" s="112" t="s">
        <v>75</v>
      </c>
      <c r="C85" s="126"/>
      <c r="D85" s="11">
        <v>6011</v>
      </c>
      <c r="E85" s="3">
        <v>1</v>
      </c>
      <c r="F85" s="11">
        <v>1</v>
      </c>
      <c r="G85" s="11">
        <v>1</v>
      </c>
      <c r="H85" s="11">
        <v>1</v>
      </c>
      <c r="I85" s="179">
        <v>1</v>
      </c>
      <c r="J85" s="180"/>
      <c r="K85" s="181"/>
      <c r="L85" s="179">
        <v>1</v>
      </c>
      <c r="M85" s="180"/>
      <c r="N85" s="181"/>
      <c r="O85" s="182">
        <v>1</v>
      </c>
      <c r="P85" s="183"/>
      <c r="Q85" s="184"/>
      <c r="R85" s="85"/>
      <c r="S85" s="63"/>
      <c r="T85" s="63"/>
      <c r="U85" s="63"/>
      <c r="V85" s="63"/>
      <c r="W85" s="63"/>
      <c r="X85" s="50"/>
    </row>
    <row r="86" spans="2:25" ht="15.75" thickBot="1" x14ac:dyDescent="0.3">
      <c r="B86" s="112" t="s">
        <v>76</v>
      </c>
      <c r="C86" s="114"/>
      <c r="D86" s="11">
        <v>6012</v>
      </c>
      <c r="E86" s="3">
        <v>22.25</v>
      </c>
      <c r="F86" s="11">
        <v>20</v>
      </c>
      <c r="G86" s="11">
        <v>20</v>
      </c>
      <c r="H86" s="11">
        <v>20</v>
      </c>
      <c r="I86" s="179">
        <v>20</v>
      </c>
      <c r="J86" s="180"/>
      <c r="K86" s="181"/>
      <c r="L86" s="179">
        <v>20</v>
      </c>
      <c r="M86" s="180"/>
      <c r="N86" s="181"/>
      <c r="O86" s="182">
        <v>20</v>
      </c>
      <c r="P86" s="183"/>
      <c r="Q86" s="184"/>
      <c r="R86" s="85"/>
      <c r="S86" s="63"/>
      <c r="T86" s="63"/>
      <c r="U86" s="63"/>
      <c r="V86" s="63"/>
      <c r="W86" s="63"/>
      <c r="X86" s="50"/>
    </row>
    <row r="87" spans="2:25" ht="15.75" thickBot="1" x14ac:dyDescent="0.3">
      <c r="B87" s="112" t="s">
        <v>77</v>
      </c>
      <c r="C87" s="126"/>
      <c r="D87" s="11">
        <v>6013</v>
      </c>
      <c r="E87" s="3">
        <v>14.25</v>
      </c>
      <c r="F87" s="11">
        <v>15.5</v>
      </c>
      <c r="G87" s="11">
        <v>15.5</v>
      </c>
      <c r="H87" s="11">
        <v>15.5</v>
      </c>
      <c r="I87" s="179">
        <v>15.5</v>
      </c>
      <c r="J87" s="180"/>
      <c r="K87" s="181"/>
      <c r="L87" s="179">
        <v>15.5</v>
      </c>
      <c r="M87" s="180"/>
      <c r="N87" s="181"/>
      <c r="O87" s="182">
        <v>15.5</v>
      </c>
      <c r="P87" s="183"/>
      <c r="Q87" s="184"/>
      <c r="R87" s="85"/>
      <c r="S87" s="63"/>
      <c r="T87" s="63"/>
      <c r="U87" s="63"/>
      <c r="V87" s="63"/>
      <c r="W87" s="63"/>
      <c r="X87" s="50"/>
    </row>
    <row r="88" spans="2:25" ht="15.75" thickBot="1" x14ac:dyDescent="0.3">
      <c r="B88" s="112" t="s">
        <v>78</v>
      </c>
      <c r="C88" s="114"/>
      <c r="D88" s="11">
        <v>6014</v>
      </c>
      <c r="E88" s="3">
        <v>31</v>
      </c>
      <c r="F88" s="11">
        <v>29</v>
      </c>
      <c r="G88" s="11">
        <v>27</v>
      </c>
      <c r="H88" s="11">
        <v>27</v>
      </c>
      <c r="I88" s="179">
        <v>27</v>
      </c>
      <c r="J88" s="180"/>
      <c r="K88" s="181"/>
      <c r="L88" s="179">
        <v>27</v>
      </c>
      <c r="M88" s="180"/>
      <c r="N88" s="181"/>
      <c r="O88" s="182">
        <v>27</v>
      </c>
      <c r="P88" s="183"/>
      <c r="Q88" s="184"/>
      <c r="R88" s="85"/>
      <c r="S88" s="63"/>
      <c r="T88" s="63"/>
      <c r="U88" s="63"/>
      <c r="V88" s="63"/>
      <c r="W88" s="63"/>
      <c r="X88" s="50"/>
    </row>
    <row r="89" spans="2:25" ht="15.75" thickBot="1" x14ac:dyDescent="0.3">
      <c r="B89" s="112" t="s">
        <v>79</v>
      </c>
      <c r="C89" s="114"/>
      <c r="D89" s="11">
        <v>6015</v>
      </c>
      <c r="E89" s="3">
        <v>6.5</v>
      </c>
      <c r="F89" s="11">
        <v>7.5</v>
      </c>
      <c r="G89" s="11">
        <v>7</v>
      </c>
      <c r="H89" s="11">
        <v>7</v>
      </c>
      <c r="I89" s="179">
        <v>7</v>
      </c>
      <c r="J89" s="180"/>
      <c r="K89" s="181"/>
      <c r="L89" s="179">
        <v>7</v>
      </c>
      <c r="M89" s="180"/>
      <c r="N89" s="181"/>
      <c r="O89" s="182">
        <v>7</v>
      </c>
      <c r="P89" s="183"/>
      <c r="Q89" s="184"/>
      <c r="R89" s="85"/>
      <c r="S89" s="63"/>
      <c r="T89" s="63"/>
      <c r="U89" s="63"/>
      <c r="V89" s="63"/>
      <c r="W89" s="63"/>
      <c r="X89" s="50"/>
    </row>
    <row r="90" spans="2:25" ht="15.75" thickBot="1" x14ac:dyDescent="0.3">
      <c r="B90" s="112" t="s">
        <v>80</v>
      </c>
      <c r="C90" s="114"/>
      <c r="D90" s="11">
        <v>6016</v>
      </c>
      <c r="E90" s="3">
        <v>18.25</v>
      </c>
      <c r="F90" s="11">
        <v>6</v>
      </c>
      <c r="G90" s="11">
        <v>6</v>
      </c>
      <c r="H90" s="11">
        <v>6</v>
      </c>
      <c r="I90" s="179">
        <v>6</v>
      </c>
      <c r="J90" s="180"/>
      <c r="K90" s="181"/>
      <c r="L90" s="179">
        <v>6</v>
      </c>
      <c r="M90" s="180"/>
      <c r="N90" s="181"/>
      <c r="O90" s="182">
        <v>6</v>
      </c>
      <c r="P90" s="183"/>
      <c r="Q90" s="184"/>
      <c r="R90" s="85"/>
      <c r="S90" s="63"/>
      <c r="T90" s="63"/>
      <c r="U90" s="63"/>
      <c r="V90" s="63"/>
      <c r="W90" s="63"/>
      <c r="X90" s="50"/>
    </row>
    <row r="91" spans="2:25" ht="15.75" thickBot="1" x14ac:dyDescent="0.3">
      <c r="B91" s="92" t="s">
        <v>81</v>
      </c>
      <c r="C91" s="135"/>
      <c r="D91" s="11">
        <v>6020</v>
      </c>
      <c r="E91" s="47">
        <v>15644.84</v>
      </c>
      <c r="F91" s="8">
        <f>G91+H91+K91+N91</f>
        <v>16332.689999999999</v>
      </c>
      <c r="G91" s="8">
        <f>H91+I91+L91+O91</f>
        <v>12971.89</v>
      </c>
      <c r="H91" s="8">
        <f>H54</f>
        <v>3360.8</v>
      </c>
      <c r="I91" s="176">
        <f>I54</f>
        <v>3450</v>
      </c>
      <c r="J91" s="177"/>
      <c r="K91" s="178"/>
      <c r="L91" s="176">
        <f>L54</f>
        <v>3800</v>
      </c>
      <c r="M91" s="177"/>
      <c r="N91" s="178"/>
      <c r="O91" s="109">
        <f>O54</f>
        <v>2361.09</v>
      </c>
      <c r="P91" s="110"/>
      <c r="Q91" s="111"/>
      <c r="R91" s="85"/>
      <c r="S91" s="63"/>
      <c r="T91" s="63"/>
      <c r="U91" s="63"/>
      <c r="V91" s="63"/>
      <c r="W91" s="63"/>
      <c r="X91" s="50"/>
    </row>
    <row r="92" spans="2:25" ht="15.75" thickBot="1" x14ac:dyDescent="0.3">
      <c r="B92" s="112" t="s">
        <v>75</v>
      </c>
      <c r="C92" s="126"/>
      <c r="D92" s="11">
        <v>6021</v>
      </c>
      <c r="E92" s="3">
        <v>924</v>
      </c>
      <c r="F92" s="9">
        <f>G92+H92+K92+N92</f>
        <v>965</v>
      </c>
      <c r="G92" s="9">
        <f>H92+I92+L92+O92</f>
        <v>770</v>
      </c>
      <c r="H92" s="9">
        <v>195</v>
      </c>
      <c r="I92" s="185">
        <v>195</v>
      </c>
      <c r="J92" s="186"/>
      <c r="K92" s="187"/>
      <c r="L92" s="185">
        <v>230</v>
      </c>
      <c r="M92" s="186"/>
      <c r="N92" s="187"/>
      <c r="O92" s="162">
        <v>150</v>
      </c>
      <c r="P92" s="163"/>
      <c r="Q92" s="164"/>
      <c r="R92" s="85"/>
      <c r="S92" s="63"/>
      <c r="T92" s="63"/>
      <c r="U92" s="63"/>
      <c r="V92" s="63"/>
      <c r="W92" s="63"/>
      <c r="X92" s="50"/>
    </row>
    <row r="93" spans="2:25" ht="15.75" thickBot="1" x14ac:dyDescent="0.3">
      <c r="B93" s="112" t="s">
        <v>82</v>
      </c>
      <c r="C93" s="126"/>
      <c r="D93" s="11">
        <v>6022</v>
      </c>
      <c r="E93" s="3">
        <v>5006.63</v>
      </c>
      <c r="F93" s="9">
        <f t="shared" ref="F93:G97" si="5">G93+H93+K93+N93</f>
        <v>5050</v>
      </c>
      <c r="G93" s="9">
        <f t="shared" si="5"/>
        <v>4000</v>
      </c>
      <c r="H93" s="11">
        <v>1050</v>
      </c>
      <c r="I93" s="179">
        <v>1100</v>
      </c>
      <c r="J93" s="180"/>
      <c r="K93" s="181"/>
      <c r="L93" s="179">
        <f>1200</f>
        <v>1200</v>
      </c>
      <c r="M93" s="180"/>
      <c r="N93" s="181"/>
      <c r="O93" s="162">
        <v>650</v>
      </c>
      <c r="P93" s="163"/>
      <c r="Q93" s="164"/>
      <c r="R93" s="85"/>
      <c r="S93" s="63"/>
      <c r="T93" s="63"/>
      <c r="U93" s="63"/>
      <c r="V93" s="63"/>
      <c r="W93" s="63"/>
      <c r="X93" s="50"/>
    </row>
    <row r="94" spans="2:25" ht="15.75" thickBot="1" x14ac:dyDescent="0.3">
      <c r="B94" s="112" t="s">
        <v>77</v>
      </c>
      <c r="C94" s="126"/>
      <c r="D94" s="11">
        <v>6023</v>
      </c>
      <c r="E94" s="3">
        <v>2386.29</v>
      </c>
      <c r="F94" s="9">
        <f t="shared" si="5"/>
        <v>4695</v>
      </c>
      <c r="G94" s="9">
        <f t="shared" si="5"/>
        <v>3695</v>
      </c>
      <c r="H94" s="11">
        <v>1000</v>
      </c>
      <c r="I94" s="179">
        <v>950</v>
      </c>
      <c r="J94" s="180"/>
      <c r="K94" s="181"/>
      <c r="L94" s="179">
        <v>1100</v>
      </c>
      <c r="M94" s="180"/>
      <c r="N94" s="181"/>
      <c r="O94" s="182">
        <v>645</v>
      </c>
      <c r="P94" s="183"/>
      <c r="Q94" s="184"/>
      <c r="R94" s="85"/>
      <c r="S94" s="63"/>
      <c r="T94" s="63"/>
      <c r="U94" s="63"/>
      <c r="V94" s="63"/>
      <c r="W94" s="63"/>
      <c r="X94" s="50"/>
    </row>
    <row r="95" spans="2:25" ht="15.75" thickBot="1" x14ac:dyDescent="0.3">
      <c r="B95" s="112" t="s">
        <v>78</v>
      </c>
      <c r="C95" s="114"/>
      <c r="D95" s="11">
        <v>6024</v>
      </c>
      <c r="E95" s="3">
        <v>4788.7299999999996</v>
      </c>
      <c r="F95" s="9">
        <f t="shared" si="5"/>
        <v>4056.09</v>
      </c>
      <c r="G95" s="9">
        <f t="shared" si="5"/>
        <v>3256.09</v>
      </c>
      <c r="H95" s="11">
        <v>800</v>
      </c>
      <c r="I95" s="179">
        <v>900</v>
      </c>
      <c r="J95" s="180"/>
      <c r="K95" s="181"/>
      <c r="L95" s="179">
        <v>900</v>
      </c>
      <c r="M95" s="180"/>
      <c r="N95" s="181"/>
      <c r="O95" s="182">
        <v>656.09</v>
      </c>
      <c r="P95" s="183"/>
      <c r="Q95" s="184"/>
      <c r="R95" s="85"/>
      <c r="S95" s="63"/>
      <c r="T95" s="63"/>
      <c r="U95" s="63"/>
      <c r="V95" s="63"/>
      <c r="W95" s="63"/>
      <c r="X95" s="50"/>
    </row>
    <row r="96" spans="2:25" ht="15.75" thickBot="1" x14ac:dyDescent="0.3">
      <c r="B96" s="112" t="s">
        <v>79</v>
      </c>
      <c r="C96" s="114"/>
      <c r="D96" s="11">
        <v>6025</v>
      </c>
      <c r="E96" s="3">
        <v>721.65</v>
      </c>
      <c r="F96" s="9">
        <f t="shared" si="5"/>
        <v>807.59999999999991</v>
      </c>
      <c r="G96" s="9">
        <f t="shared" si="5"/>
        <v>638.79999999999995</v>
      </c>
      <c r="H96" s="11">
        <v>168.8</v>
      </c>
      <c r="I96" s="179">
        <v>155</v>
      </c>
      <c r="J96" s="180"/>
      <c r="K96" s="181"/>
      <c r="L96" s="179">
        <v>185</v>
      </c>
      <c r="M96" s="180"/>
      <c r="N96" s="181"/>
      <c r="O96" s="182">
        <v>130</v>
      </c>
      <c r="P96" s="183"/>
      <c r="Q96" s="184"/>
      <c r="R96" s="85"/>
      <c r="S96" s="63"/>
      <c r="T96" s="63"/>
      <c r="U96" s="63"/>
      <c r="V96" s="63"/>
      <c r="W96" s="63"/>
      <c r="X96" s="50"/>
    </row>
    <row r="97" spans="1:24" ht="15.75" thickBot="1" x14ac:dyDescent="0.3">
      <c r="B97" s="112" t="s">
        <v>80</v>
      </c>
      <c r="C97" s="114"/>
      <c r="D97" s="11">
        <v>6026</v>
      </c>
      <c r="E97" s="3">
        <v>1089.6099999999999</v>
      </c>
      <c r="F97" s="9">
        <f t="shared" si="5"/>
        <v>759</v>
      </c>
      <c r="G97" s="9">
        <f t="shared" si="5"/>
        <v>612</v>
      </c>
      <c r="H97" s="11">
        <f>147+50-50</f>
        <v>147</v>
      </c>
      <c r="I97" s="182">
        <v>150</v>
      </c>
      <c r="J97" s="183"/>
      <c r="K97" s="184"/>
      <c r="L97" s="182">
        <v>185</v>
      </c>
      <c r="M97" s="183"/>
      <c r="N97" s="184"/>
      <c r="O97" s="182">
        <v>130</v>
      </c>
      <c r="P97" s="183"/>
      <c r="Q97" s="184"/>
      <c r="R97" s="85"/>
      <c r="S97" s="63"/>
      <c r="T97" s="63"/>
      <c r="U97" s="63"/>
      <c r="V97" s="63"/>
      <c r="W97" s="63"/>
      <c r="X97" s="50"/>
    </row>
    <row r="98" spans="1:24" ht="0.75" customHeight="1" x14ac:dyDescent="0.25">
      <c r="G98" s="32"/>
      <c r="H98" s="32"/>
      <c r="I98" s="188"/>
      <c r="J98" s="188"/>
      <c r="K98" s="188"/>
      <c r="L98" s="189"/>
      <c r="M98" s="99"/>
      <c r="N98" s="32"/>
      <c r="O98" s="189"/>
      <c r="P98" s="99"/>
      <c r="Q98" s="99"/>
      <c r="R98" s="63"/>
      <c r="S98" s="63"/>
      <c r="T98" s="63"/>
      <c r="U98" s="63"/>
      <c r="V98" s="63"/>
      <c r="W98" s="63"/>
      <c r="X98" s="50"/>
    </row>
    <row r="99" spans="1:24" x14ac:dyDescent="0.25">
      <c r="G99" s="32"/>
      <c r="H99" s="32"/>
      <c r="I99" s="190"/>
      <c r="J99" s="190"/>
      <c r="K99" s="190"/>
      <c r="L99" s="190"/>
      <c r="M99" s="190"/>
      <c r="N99" s="32"/>
      <c r="O99" s="190"/>
      <c r="P99" s="190"/>
      <c r="Q99" s="190"/>
      <c r="X99" s="50"/>
    </row>
    <row r="100" spans="1:24" ht="18.75" x14ac:dyDescent="0.3">
      <c r="C100" s="54" t="s">
        <v>83</v>
      </c>
      <c r="D100" s="55"/>
      <c r="E100" s="55"/>
      <c r="F100" s="55"/>
      <c r="G100" s="55"/>
      <c r="H100" s="55"/>
      <c r="I100" s="191" t="s">
        <v>84</v>
      </c>
      <c r="J100" s="191"/>
      <c r="K100" s="191"/>
      <c r="L100" s="191"/>
      <c r="M100" s="191"/>
      <c r="N100" s="192"/>
      <c r="O100" s="192"/>
      <c r="P100" s="192"/>
      <c r="Q100" s="192"/>
      <c r="R100" s="192"/>
      <c r="S100" s="192"/>
      <c r="T100" s="192"/>
      <c r="U100" s="192"/>
      <c r="V100" s="192"/>
      <c r="W100" s="193"/>
      <c r="X100" s="193"/>
    </row>
    <row r="101" spans="1:24" ht="18.75" x14ac:dyDescent="0.3">
      <c r="C101" s="55"/>
      <c r="D101" s="55"/>
      <c r="E101" s="55"/>
      <c r="F101" s="55"/>
      <c r="G101" s="55"/>
      <c r="H101" s="57"/>
      <c r="I101" s="194"/>
      <c r="J101" s="192"/>
      <c r="K101" s="192"/>
      <c r="L101" s="194"/>
      <c r="M101" s="192"/>
      <c r="N101" s="192"/>
      <c r="O101" s="194"/>
      <c r="P101" s="192"/>
      <c r="Q101" s="192"/>
      <c r="R101" s="192"/>
      <c r="S101" s="192"/>
      <c r="T101" s="192"/>
      <c r="U101" s="192"/>
      <c r="V101" s="192"/>
      <c r="W101" s="192"/>
      <c r="X101" s="56"/>
    </row>
    <row r="102" spans="1:24" ht="18.75" x14ac:dyDescent="0.3">
      <c r="C102" s="54" t="s">
        <v>85</v>
      </c>
      <c r="D102" s="55"/>
      <c r="E102" s="55"/>
      <c r="F102" s="55"/>
      <c r="G102" s="55"/>
      <c r="H102" s="55"/>
      <c r="I102" s="191" t="s">
        <v>86</v>
      </c>
      <c r="J102" s="191"/>
      <c r="K102" s="191"/>
      <c r="L102" s="191"/>
      <c r="M102" s="191"/>
      <c r="N102" s="192"/>
      <c r="O102" s="192"/>
      <c r="P102" s="192"/>
      <c r="Q102" s="192"/>
      <c r="R102" s="192"/>
      <c r="S102" s="192"/>
      <c r="T102" s="192"/>
      <c r="U102" s="192"/>
      <c r="V102" s="192"/>
      <c r="W102" s="193"/>
      <c r="X102" s="193"/>
    </row>
    <row r="103" spans="1:24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</row>
    <row r="104" spans="1:24" x14ac:dyDescent="0.25">
      <c r="A104" s="13"/>
    </row>
  </sheetData>
  <mergeCells count="477">
    <mergeCell ref="D5:D10"/>
    <mergeCell ref="C6:C7"/>
    <mergeCell ref="E7:H7"/>
    <mergeCell ref="L15:N15"/>
    <mergeCell ref="O15:Q15"/>
    <mergeCell ref="R15:T15"/>
    <mergeCell ref="U15:W15"/>
    <mergeCell ref="L16:N16"/>
    <mergeCell ref="O16:Q16"/>
    <mergeCell ref="R16:T16"/>
    <mergeCell ref="U16:W16"/>
    <mergeCell ref="L17:N17"/>
    <mergeCell ref="O17:Q17"/>
    <mergeCell ref="R17:T17"/>
    <mergeCell ref="U17:W17"/>
    <mergeCell ref="V19:X19"/>
    <mergeCell ref="P20:R20"/>
    <mergeCell ref="S20:U20"/>
    <mergeCell ref="V20:X20"/>
    <mergeCell ref="P21:R21"/>
    <mergeCell ref="S21:U21"/>
    <mergeCell ref="V21:X21"/>
    <mergeCell ref="H18:K18"/>
    <mergeCell ref="L18:N18"/>
    <mergeCell ref="O18:Q18"/>
    <mergeCell ref="R18:T18"/>
    <mergeCell ref="U18:W18"/>
    <mergeCell ref="D19:I22"/>
    <mergeCell ref="J19:O22"/>
    <mergeCell ref="P19:R19"/>
    <mergeCell ref="S19:U19"/>
    <mergeCell ref="P22:R22"/>
    <mergeCell ref="S22:U22"/>
    <mergeCell ref="V22:X22"/>
    <mergeCell ref="B23:C23"/>
    <mergeCell ref="D23:I23"/>
    <mergeCell ref="J23:L23"/>
    <mergeCell ref="M23:O23"/>
    <mergeCell ref="P23:R23"/>
    <mergeCell ref="S23:U23"/>
    <mergeCell ref="V23:X23"/>
    <mergeCell ref="B19:C22"/>
    <mergeCell ref="V24:X24"/>
    <mergeCell ref="B25:C25"/>
    <mergeCell ref="D25:I25"/>
    <mergeCell ref="J25:L25"/>
    <mergeCell ref="M25:O25"/>
    <mergeCell ref="P25:R25"/>
    <mergeCell ref="S25:U25"/>
    <mergeCell ref="V25:X25"/>
    <mergeCell ref="B24:C24"/>
    <mergeCell ref="D24:I24"/>
    <mergeCell ref="J24:L24"/>
    <mergeCell ref="M24:O24"/>
    <mergeCell ref="P24:R24"/>
    <mergeCell ref="S24:U24"/>
    <mergeCell ref="B28:C28"/>
    <mergeCell ref="D28:I28"/>
    <mergeCell ref="J28:L28"/>
    <mergeCell ref="M28:O28"/>
    <mergeCell ref="P28:R28"/>
    <mergeCell ref="S28:U28"/>
    <mergeCell ref="V26:X26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D30:I30"/>
    <mergeCell ref="J30:L30"/>
    <mergeCell ref="M30:O30"/>
    <mergeCell ref="P30:R30"/>
    <mergeCell ref="S30:U30"/>
    <mergeCell ref="V30:X30"/>
    <mergeCell ref="V28:X28"/>
    <mergeCell ref="I29:K29"/>
    <mergeCell ref="L29:N29"/>
    <mergeCell ref="O29:Q29"/>
    <mergeCell ref="R29:T29"/>
    <mergeCell ref="U29:W29"/>
    <mergeCell ref="B31:X31"/>
    <mergeCell ref="B32:U32"/>
    <mergeCell ref="V32:X32"/>
    <mergeCell ref="E33:H33"/>
    <mergeCell ref="I33:K33"/>
    <mergeCell ref="L33:N33"/>
    <mergeCell ref="O33:Q33"/>
    <mergeCell ref="R33:T33"/>
    <mergeCell ref="U33:W33"/>
    <mergeCell ref="B36:C36"/>
    <mergeCell ref="I36:K36"/>
    <mergeCell ref="L36:N36"/>
    <mergeCell ref="O36:Q36"/>
    <mergeCell ref="R36:T36"/>
    <mergeCell ref="U36:W36"/>
    <mergeCell ref="I34:K34"/>
    <mergeCell ref="L34:N34"/>
    <mergeCell ref="O34:Q34"/>
    <mergeCell ref="R34:T34"/>
    <mergeCell ref="U34:W34"/>
    <mergeCell ref="H35:P35"/>
    <mergeCell ref="Q35:S35"/>
    <mergeCell ref="T35:V35"/>
    <mergeCell ref="W35:X35"/>
    <mergeCell ref="B37:R37"/>
    <mergeCell ref="S37:U37"/>
    <mergeCell ref="V37:X37"/>
    <mergeCell ref="B38:C38"/>
    <mergeCell ref="I38:K38"/>
    <mergeCell ref="L38:N38"/>
    <mergeCell ref="O38:Q38"/>
    <mergeCell ref="R38:T38"/>
    <mergeCell ref="U38:W38"/>
    <mergeCell ref="B40:C40"/>
    <mergeCell ref="I40:K40"/>
    <mergeCell ref="L40:N40"/>
    <mergeCell ref="O40:Q40"/>
    <mergeCell ref="R40:T40"/>
    <mergeCell ref="U40:W40"/>
    <mergeCell ref="B39:C39"/>
    <mergeCell ref="I39:K39"/>
    <mergeCell ref="L39:N39"/>
    <mergeCell ref="O39:Q39"/>
    <mergeCell ref="R39:T39"/>
    <mergeCell ref="U39:W39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R49:T49"/>
    <mergeCell ref="U49:W49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B50:C50"/>
    <mergeCell ref="I50:K50"/>
    <mergeCell ref="L50:N50"/>
    <mergeCell ref="O50:Q50"/>
    <mergeCell ref="B51:C51"/>
    <mergeCell ref="I51:K51"/>
    <mergeCell ref="L51:N51"/>
    <mergeCell ref="O51:Q51"/>
    <mergeCell ref="B49:C49"/>
    <mergeCell ref="I49:K49"/>
    <mergeCell ref="L49:N49"/>
    <mergeCell ref="O49:Q49"/>
    <mergeCell ref="R54:T54"/>
    <mergeCell ref="U54:W54"/>
    <mergeCell ref="B53:C53"/>
    <mergeCell ref="I53:K53"/>
    <mergeCell ref="L53:N53"/>
    <mergeCell ref="O53:Q53"/>
    <mergeCell ref="R53:T53"/>
    <mergeCell ref="U53:W53"/>
    <mergeCell ref="B52:C52"/>
    <mergeCell ref="I52:K52"/>
    <mergeCell ref="L52:N52"/>
    <mergeCell ref="O52:Q52"/>
    <mergeCell ref="R52:T52"/>
    <mergeCell ref="U52:W52"/>
    <mergeCell ref="B55:C55"/>
    <mergeCell ref="I55:K55"/>
    <mergeCell ref="L55:N55"/>
    <mergeCell ref="O55:Q55"/>
    <mergeCell ref="B56:C56"/>
    <mergeCell ref="I56:K56"/>
    <mergeCell ref="L56:N56"/>
    <mergeCell ref="O56:Q56"/>
    <mergeCell ref="B54:C54"/>
    <mergeCell ref="I54:K54"/>
    <mergeCell ref="L54:N54"/>
    <mergeCell ref="O54:Q54"/>
    <mergeCell ref="B58:C58"/>
    <mergeCell ref="I58:K58"/>
    <mergeCell ref="L58:N58"/>
    <mergeCell ref="O58:Q58"/>
    <mergeCell ref="R58:T58"/>
    <mergeCell ref="U58:W58"/>
    <mergeCell ref="R56:T56"/>
    <mergeCell ref="U56:W56"/>
    <mergeCell ref="B57:C57"/>
    <mergeCell ref="I57:K57"/>
    <mergeCell ref="L57:N57"/>
    <mergeCell ref="O57:Q57"/>
    <mergeCell ref="B60:C60"/>
    <mergeCell ref="I60:K60"/>
    <mergeCell ref="L60:N60"/>
    <mergeCell ref="O60:Q60"/>
    <mergeCell ref="R60:T60"/>
    <mergeCell ref="U60:W60"/>
    <mergeCell ref="B59:C59"/>
    <mergeCell ref="I59:K59"/>
    <mergeCell ref="L59:N59"/>
    <mergeCell ref="O59:Q59"/>
    <mergeCell ref="R59:T59"/>
    <mergeCell ref="U59:W59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7:C67"/>
    <mergeCell ref="I67:K67"/>
    <mergeCell ref="L67:N67"/>
    <mergeCell ref="O67:Q67"/>
    <mergeCell ref="R67:T67"/>
    <mergeCell ref="U67:W67"/>
    <mergeCell ref="B65:C65"/>
    <mergeCell ref="I65:K65"/>
    <mergeCell ref="L65:N65"/>
    <mergeCell ref="O65:Q65"/>
    <mergeCell ref="B66:C66"/>
    <mergeCell ref="I66:K66"/>
    <mergeCell ref="L66:M66"/>
    <mergeCell ref="O66:P66"/>
    <mergeCell ref="B70:C70"/>
    <mergeCell ref="I70:K70"/>
    <mergeCell ref="L70:N70"/>
    <mergeCell ref="O70:Q70"/>
    <mergeCell ref="R70:T70"/>
    <mergeCell ref="U70:W70"/>
    <mergeCell ref="B68:R68"/>
    <mergeCell ref="S68:U68"/>
    <mergeCell ref="V68:X68"/>
    <mergeCell ref="B69:C69"/>
    <mergeCell ref="I69:K69"/>
    <mergeCell ref="L69:N69"/>
    <mergeCell ref="O69:Q69"/>
    <mergeCell ref="R69:T69"/>
    <mergeCell ref="U69:W69"/>
    <mergeCell ref="B71:R71"/>
    <mergeCell ref="S71:U71"/>
    <mergeCell ref="V71:X71"/>
    <mergeCell ref="B72:C72"/>
    <mergeCell ref="I72:K72"/>
    <mergeCell ref="L72:N72"/>
    <mergeCell ref="O72:Q72"/>
    <mergeCell ref="R72:T72"/>
    <mergeCell ref="U72:W72"/>
    <mergeCell ref="B74:C74"/>
    <mergeCell ref="I74:K74"/>
    <mergeCell ref="L74:N74"/>
    <mergeCell ref="O74:Q74"/>
    <mergeCell ref="R74:T74"/>
    <mergeCell ref="U74:W74"/>
    <mergeCell ref="B73:C73"/>
    <mergeCell ref="I73:K73"/>
    <mergeCell ref="L73:N73"/>
    <mergeCell ref="O73:Q73"/>
    <mergeCell ref="R73:T73"/>
    <mergeCell ref="U73:W73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3:R83"/>
    <mergeCell ref="S83:U83"/>
    <mergeCell ref="V83:X83"/>
    <mergeCell ref="B84:C84"/>
    <mergeCell ref="I84:K84"/>
    <mergeCell ref="L84:N84"/>
    <mergeCell ref="O84:Q84"/>
    <mergeCell ref="R84:T84"/>
    <mergeCell ref="U84:W84"/>
    <mergeCell ref="B86:C86"/>
    <mergeCell ref="I86:K86"/>
    <mergeCell ref="L86:N86"/>
    <mergeCell ref="O86:Q86"/>
    <mergeCell ref="R86:T86"/>
    <mergeCell ref="U86:W86"/>
    <mergeCell ref="B85:C85"/>
    <mergeCell ref="I85:K85"/>
    <mergeCell ref="L85:N85"/>
    <mergeCell ref="O85:Q85"/>
    <mergeCell ref="R85:T85"/>
    <mergeCell ref="U85:W85"/>
    <mergeCell ref="B88:C88"/>
    <mergeCell ref="I88:K88"/>
    <mergeCell ref="L88:N88"/>
    <mergeCell ref="O88:Q88"/>
    <mergeCell ref="R88:T88"/>
    <mergeCell ref="U88:W88"/>
    <mergeCell ref="B87:C87"/>
    <mergeCell ref="I87:K87"/>
    <mergeCell ref="L87:N87"/>
    <mergeCell ref="O87:Q87"/>
    <mergeCell ref="R87:T87"/>
    <mergeCell ref="U87:W87"/>
    <mergeCell ref="B90:C90"/>
    <mergeCell ref="I90:K90"/>
    <mergeCell ref="L90:N90"/>
    <mergeCell ref="O90:Q90"/>
    <mergeCell ref="R90:T90"/>
    <mergeCell ref="U90:W90"/>
    <mergeCell ref="B89:C89"/>
    <mergeCell ref="I89:K89"/>
    <mergeCell ref="L89:N89"/>
    <mergeCell ref="O89:Q89"/>
    <mergeCell ref="R89:T89"/>
    <mergeCell ref="U89:W89"/>
    <mergeCell ref="B92:C92"/>
    <mergeCell ref="I92:K92"/>
    <mergeCell ref="L92:N92"/>
    <mergeCell ref="O92:Q92"/>
    <mergeCell ref="R92:T92"/>
    <mergeCell ref="U92:W92"/>
    <mergeCell ref="B91:C91"/>
    <mergeCell ref="I91:K91"/>
    <mergeCell ref="L91:N91"/>
    <mergeCell ref="O91:Q91"/>
    <mergeCell ref="R91:T91"/>
    <mergeCell ref="U91:W91"/>
    <mergeCell ref="B94:C94"/>
    <mergeCell ref="I94:K94"/>
    <mergeCell ref="L94:N94"/>
    <mergeCell ref="O94:Q94"/>
    <mergeCell ref="R94:T94"/>
    <mergeCell ref="U94:W94"/>
    <mergeCell ref="B93:C93"/>
    <mergeCell ref="I93:K93"/>
    <mergeCell ref="L93:N93"/>
    <mergeCell ref="O93:Q93"/>
    <mergeCell ref="R93:T93"/>
    <mergeCell ref="U93:W93"/>
    <mergeCell ref="B96:C96"/>
    <mergeCell ref="I96:K96"/>
    <mergeCell ref="L96:N96"/>
    <mergeCell ref="O96:Q96"/>
    <mergeCell ref="R96:T96"/>
    <mergeCell ref="U96:W96"/>
    <mergeCell ref="B95:C95"/>
    <mergeCell ref="I95:K95"/>
    <mergeCell ref="L95:N95"/>
    <mergeCell ref="O95:Q95"/>
    <mergeCell ref="R95:T95"/>
    <mergeCell ref="U95:W95"/>
    <mergeCell ref="I98:K98"/>
    <mergeCell ref="L98:M98"/>
    <mergeCell ref="O98:Q98"/>
    <mergeCell ref="R98:T98"/>
    <mergeCell ref="U98:W98"/>
    <mergeCell ref="I99:K99"/>
    <mergeCell ref="L99:M99"/>
    <mergeCell ref="O99:Q99"/>
    <mergeCell ref="B97:C97"/>
    <mergeCell ref="I97:K97"/>
    <mergeCell ref="L97:N97"/>
    <mergeCell ref="O97:Q97"/>
    <mergeCell ref="R97:T97"/>
    <mergeCell ref="U97:W97"/>
    <mergeCell ref="I102:M102"/>
    <mergeCell ref="N102:P102"/>
    <mergeCell ref="Q102:S102"/>
    <mergeCell ref="T102:V102"/>
    <mergeCell ref="W102:X102"/>
    <mergeCell ref="I100:M100"/>
    <mergeCell ref="N100:P100"/>
    <mergeCell ref="Q100:S100"/>
    <mergeCell ref="T100:V100"/>
    <mergeCell ref="W100:X100"/>
    <mergeCell ref="I101:K101"/>
    <mergeCell ref="L101:N101"/>
    <mergeCell ref="O101:Q101"/>
    <mergeCell ref="R101:T101"/>
    <mergeCell ref="U101:W10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фінансовий план від 06.06.2025</vt:lpstr>
      <vt:lpstr>фін.план від 11.07.2025</vt:lpstr>
      <vt:lpstr>ФІН.ПЛАН ВІД 05.11.2025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KZCPMSD</dc:creator>
  <cp:lastModifiedBy>1 1</cp:lastModifiedBy>
  <cp:lastPrinted>2025-11-04T12:43:40Z</cp:lastPrinted>
  <dcterms:created xsi:type="dcterms:W3CDTF">2022-02-08T12:55:52Z</dcterms:created>
  <dcterms:modified xsi:type="dcterms:W3CDTF">2025-12-26T08:22:27Z</dcterms:modified>
</cp:coreProperties>
</file>